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ear 0 Budget" sheetId="1" state="visible" r:id="rId3"/>
    <sheet name="Reality Check" sheetId="2" state="visible" r:id="rId4"/>
    <sheet name="Dashboard" sheetId="3" state="visible" r:id="rId5"/>
    <sheet name="Risk Factors &amp; Mitigations" sheetId="4" state="visible" r:id="rId6"/>
    <sheet name="Land Acquisition" sheetId="5" state="visible" r:id="rId7"/>
    <sheet name="Member Buy-In" sheetId="6" state="visible" r:id="rId8"/>
    <sheet name="Operating Costs" sheetId="7" state="visible" r:id="rId9"/>
    <sheet name="Household Living Costs" sheetId="8" state="visible" r:id="rId10"/>
    <sheet name="CSA Revenue" sheetId="9" state="visible" r:id="rId11"/>
    <sheet name="Household Model" sheetId="10" state="visible" r:id="rId12"/>
    <sheet name="Founder Model" sheetId="11" state="visible" r:id="rId13"/>
    <sheet name="Small Start" sheetId="12" state="visible" r:id="rId1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<sst xmlns="http://schemas.openxmlformats.org/spreadsheetml/2006/main" count="915" uniqueCount="799">
  <si>
    <t xml:space="preserve">YEAR ZERO — WHAT IT ACTUALLY TAKES</t>
  </si>
  <si>
    <t xml:space="preserve">12 households × $12,500 = $150,000 cash pool. Land is just the beginning.</t>
  </si>
  <si>
    <t xml:space="preserve">All blue cells are editable assumptions. Change them to match your reality.</t>
  </si>
  <si>
    <t xml:space="preserve">THE CASH POOL</t>
  </si>
  <si>
    <t xml:space="preserve">Source</t>
  </si>
  <si>
    <t xml:space="preserve">Amount</t>
  </si>
  <si>
    <t xml:space="preserve">Notes</t>
  </si>
  <si>
    <t xml:space="preserve">Households</t>
  </si>
  <si>
    <t xml:space="preserve">Council of 12</t>
  </si>
  <si>
    <t xml:space="preserve">Buy-in per household</t>
  </si>
  <si>
    <t xml:space="preserve">Target: affordable for debt-free households</t>
  </si>
  <si>
    <t xml:space="preserve">TOTAL CASH POOL</t>
  </si>
  <si>
    <t xml:space="preserve">This is everything. No loans on day one.</t>
  </si>
  <si>
    <t xml:space="preserve">PHASE 1 — SECURE THE LAND (Months 1-3)</t>
  </si>
  <si>
    <t xml:space="preserve">Expense</t>
  </si>
  <si>
    <t xml:space="preserve">Cost</t>
  </si>
  <si>
    <t xml:space="preserve">Target acreage</t>
  </si>
  <si>
    <t xml:space="preserve">25-40 acre sweet spot for 35 people + CSA</t>
  </si>
  <si>
    <t xml:space="preserve">Land cost per acre</t>
  </si>
  <si>
    <t xml:space="preserve">National rural average. Edit for your target area.</t>
  </si>
  <si>
    <t xml:space="preserve">Land purchase</t>
  </si>
  <si>
    <t xml:space="preserve">Title search &amp; insurance</t>
  </si>
  <si>
    <t xml:space="preserve">Required for clean title transfer</t>
  </si>
  <si>
    <t xml:space="preserve">Survey</t>
  </si>
  <si>
    <t xml:space="preserve">Boundary survey on 30 acres</t>
  </si>
  <si>
    <t xml:space="preserve">Environmental assessment</t>
  </si>
  <si>
    <t xml:space="preserve">Phase I — soil, water, hazards</t>
  </si>
  <si>
    <t xml:space="preserve">Legal — entity formation</t>
  </si>
  <si>
    <t xml:space="preserve">CLT/LLC hybrid setup, operating agreement, ground lease template</t>
  </si>
  <si>
    <t xml:space="preserve">Legal — closing</t>
  </si>
  <si>
    <t xml:space="preserve">Attorney review of purchase contract</t>
  </si>
  <si>
    <t xml:space="preserve">Closing costs (escrow, recording)</t>
  </si>
  <si>
    <t xml:space="preserve">County recording fees, escrow</t>
  </si>
  <si>
    <t xml:space="preserve">PHASE 1 TOTAL</t>
  </si>
  <si>
    <t xml:space="preserve">REMAINING CASH</t>
  </si>
  <si>
    <t xml:space="preserve">What's left for everything else</t>
  </si>
  <si>
    <t xml:space="preserve">PHASE 2 — MAKE IT LIVABLE (Months 3-9)</t>
  </si>
  <si>
    <t xml:space="preserve">Notes / Sweat Equity Potential</t>
  </si>
  <si>
    <t xml:space="preserve">Well drilling</t>
  </si>
  <si>
    <t xml:space="preserve">Critical. $15-50/ft in AR. Budget for 200ft.</t>
  </si>
  <si>
    <t xml:space="preserve">Septic system (initial)</t>
  </si>
  <si>
    <t xml:space="preserve">At least one system for common area. Composting toilets reduce need.</t>
  </si>
  <si>
    <t xml:space="preserve">Electrical service to property</t>
  </si>
  <si>
    <t xml:space="preserve">Rural electric co-op connection. Or phase solar first.</t>
  </si>
  <si>
    <t xml:space="preserve">Road/access improvement</t>
  </si>
  <si>
    <t xml:space="preserve">Gravel, grading, culvert. HIGH sweat equity potential.</t>
  </si>
  <si>
    <t xml:space="preserve">Temporary/initial housing</t>
  </si>
  <si>
    <t xml:space="preserve">Not 12 houses — a common structure, yurts, RV pads. Phase housing over years.</t>
  </si>
  <si>
    <t xml:space="preserve">Common gathering structure</t>
  </si>
  <si>
    <t xml:space="preserve">Pole barn, pavilion, or converted existing structure. Community center.</t>
  </si>
  <si>
    <t xml:space="preserve">Fencing (perimeter + garden)</t>
  </si>
  <si>
    <t xml:space="preserve">Deer fence for garden area essential. Perimeter can wait. Sweat equity.</t>
  </si>
  <si>
    <t xml:space="preserve">Basic tools &amp; equipment</t>
  </si>
  <si>
    <t xml:space="preserve">Hand tools, wheelbarrows, basic power tools. Buy used.</t>
  </si>
  <si>
    <t xml:space="preserve">Used truck or utility vehicle</t>
  </si>
  <si>
    <t xml:space="preserve">One shared farm vehicle. Don't skip this.</t>
  </si>
  <si>
    <t xml:space="preserve">PHASE 2 TOTAL</t>
  </si>
  <si>
    <t xml:space="preserve">REMAINING AFTER PHASE 1+2</t>
  </si>
  <si>
    <t xml:space="preserve">PHASE 3 — FIRST GROWING SEASON (Months 6-12)</t>
  </si>
  <si>
    <t xml:space="preserve">Seeds, starts, transplants</t>
  </si>
  <si>
    <t xml:space="preserve">First season — diversified vegetables, herbs, flowers for CSA</t>
  </si>
  <si>
    <t xml:space="preserve">Soil amendments &amp; compost</t>
  </si>
  <si>
    <t xml:space="preserve">Lime, organic fertilizer, bulk compost. Soil test first ($30).</t>
  </si>
  <si>
    <t xml:space="preserve">Irrigation system (drip/rainwater)</t>
  </si>
  <si>
    <t xml:space="preserve">Drip lines, rain barrels, gravity-fed if terrain allows. Sweat equity.</t>
  </si>
  <si>
    <t xml:space="preserve">Season extension (cold frames/row cover)</t>
  </si>
  <si>
    <t xml:space="preserve">Low tunnels, row cover, cold frames. Extends season 4-8 weeks.</t>
  </si>
  <si>
    <t xml:space="preserve">Chicken flock (starter)</t>
  </si>
  <si>
    <t xml:space="preserve">25-50 birds. Eggs for community + market. Coop can be built.</t>
  </si>
  <si>
    <t xml:space="preserve">Fruit trees &amp; perennials</t>
  </si>
  <si>
    <t xml:space="preserve">Plant Year 1 — they take 3-5 years. Don't wait. Bare root = cheap.</t>
  </si>
  <si>
    <t xml:space="preserve">Farmers market fees &amp; licensing</t>
  </si>
  <si>
    <t xml:space="preserve">Vendor fees, cottage food license, liability insurance</t>
  </si>
  <si>
    <t xml:space="preserve">CSA marketing &amp; signup</t>
  </si>
  <si>
    <t xml:space="preserve">Website, flyers, social media. Pre-sell shares before harvest.</t>
  </si>
  <si>
    <t xml:space="preserve">Insurance (farm liability)</t>
  </si>
  <si>
    <t xml:space="preserve">Farm liability policy. Non-negotiable once you have visitors/CSA.</t>
  </si>
  <si>
    <t xml:space="preserve">Bookkeeping / accounting setup</t>
  </si>
  <si>
    <t xml:space="preserve">QuickBooks, CPA setup, tax ID. Do this right from day one.</t>
  </si>
  <si>
    <t xml:space="preserve">PHASE 3 TOTAL</t>
  </si>
  <si>
    <t xml:space="preserve">TOTAL YEAR ZERO COST</t>
  </si>
  <si>
    <t xml:space="preserve">Cash pool available</t>
  </si>
  <si>
    <t xml:space="preserve">SURPLUS / (GAP)</t>
  </si>
  <si>
    <t xml:space="preserve">Negative = you need grants, USDA loans, phased approach, or sweat equity to close</t>
  </si>
  <si>
    <t xml:space="preserve">TRUE COST PER HOUSEHOLD (Year 0)</t>
  </si>
  <si>
    <t xml:space="preserve">What it actually costs per household to go from zero to first harvest</t>
  </si>
  <si>
    <t xml:space="preserve">HOW TO CLOSE THE GAP</t>
  </si>
  <si>
    <t xml:space="preserve">Est. Value</t>
  </si>
  <si>
    <t xml:space="preserve">Details</t>
  </si>
  <si>
    <t xml:space="preserve">USDA FSA Direct Farm Loan</t>
  </si>
  <si>
    <t xml:space="preserve">Up to $600K, 40-yr term. Entity applies as beginning farmer. This alone could cover the entire gap.</t>
  </si>
  <si>
    <t xml:space="preserve">USDA Rural Development (Sec 502/523)</t>
  </si>
  <si>
    <t xml:space="preserve">Infrastructure grants for rural housing/water/utilities. Most rural areas qualify.</t>
  </si>
  <si>
    <t xml:space="preserve">Southern Bancorp CDFI lending</t>
  </si>
  <si>
    <t xml:space="preserve">AR-based community development lender. Mission-aligned. Lends to nonprofits/CLTs.</t>
  </si>
  <si>
    <t xml:space="preserve">Sweat equity offset</t>
  </si>
  <si>
    <t xml:space="preserve">12 households × 100 hrs each in first year = 1,200 labor hours. At $20/hr = $24,000 value. Roads, fencing, structures, clearing.</t>
  </si>
  <si>
    <t xml:space="preserve">CSA pre-sales (before first harvest)</t>
  </si>
  <si>
    <t xml:space="preserve">Sell 15-20 shares at $600-800 each before you plant. Customers fund the season. Common practice.</t>
  </si>
  <si>
    <t xml:space="preserve">Phased approach</t>
  </si>
  <si>
    <t xml:space="preserve">Buy land + well in Year 0. Infrastructure in Year 1-2 as revenue builds. Don't try to do everything at once.</t>
  </si>
  <si>
    <t xml:space="preserve">TOTAL IDENTIFIED OFFSETS</t>
  </si>
  <si>
    <t xml:space="preserve">REALITY CHECK — WHAT CAN 12 HOUSEHOLDS ACTUALLY DO?</t>
  </si>
  <si>
    <t xml:space="preserve">Cash-only model. No traditional mortgage on CLT land. Start from what's real.</t>
  </si>
  <si>
    <t xml:space="preserve">Scenario</t>
  </si>
  <si>
    <t xml:space="preserve">Lean</t>
  </si>
  <si>
    <t xml:space="preserve">Moderate</t>
  </si>
  <si>
    <t xml:space="preserve">Stretch</t>
  </si>
  <si>
    <t xml:space="preserve">Per-Household Cash Contribution</t>
  </si>
  <si>
    <t xml:space="preserve">× 12 households =</t>
  </si>
  <si>
    <t xml:space="preserve">WHAT THAT POOL ACTUALLY BUYS</t>
  </si>
  <si>
    <t xml:space="preserve">Total cash pool</t>
  </si>
  <si>
    <t xml:space="preserve">Less: Legal &amp; entity formation</t>
  </si>
  <si>
    <t xml:space="preserve">Less: Closing costs (est.)</t>
  </si>
  <si>
    <t xml:space="preserve">Less: Emergency reserve (6 mo operating)</t>
  </si>
  <si>
    <t xml:space="preserve">Available for land purchase</t>
  </si>
  <si>
    <t xml:space="preserve">ACRES THAT BUYS (by land cost)</t>
  </si>
  <si>
    <t xml:space="preserve">Price per Acre</t>
  </si>
  <si>
    <t xml:space="preserve">HOW MUCH LAND DO 35 PEOPLE ACTUALLY NEED?</t>
  </si>
  <si>
    <t xml:space="preserve">Category</t>
  </si>
  <si>
    <t xml:space="preserve">Acres Needed</t>
  </si>
  <si>
    <t xml:space="preserve">Intensive vegetable production</t>
  </si>
  <si>
    <t xml:space="preserve">Feeds 35 people + modest CSA surplus (biointensive method: ~8 people/acre)</t>
  </si>
  <si>
    <t xml:space="preserve">Orchard &amp; perennial crops</t>
  </si>
  <si>
    <t xml:space="preserve">Fruit trees, berry bushes, nut trees — takes 3-5 years to produce</t>
  </si>
  <si>
    <t xml:space="preserve">Pasture (small livestock)</t>
  </si>
  <si>
    <t xml:space="preserve">Chickens, goats, maybe a few pigs. Not cattle-scale.</t>
  </si>
  <si>
    <t xml:space="preserve">Housing &amp; common buildings</t>
  </si>
  <si>
    <t xml:space="preserve">12 household sites + common kitchen, barn, workshop, gathering space</t>
  </si>
  <si>
    <t xml:space="preserve">Woodland / buffer / wildland</t>
  </si>
  <si>
    <t xml:space="preserve">Firewood, foraging, privacy buffer, wildlife corridor, mental health</t>
  </si>
  <si>
    <t xml:space="preserve">Infrastructure (roads, water, solar)</t>
  </si>
  <si>
    <t xml:space="preserve">Access roads, well area, solar array, composting, parking</t>
  </si>
  <si>
    <t xml:space="preserve">TOTAL MINIMUM</t>
  </si>
  <si>
    <t xml:space="preserve">Functional community. Tight but viable.</t>
  </si>
  <si>
    <t xml:space="preserve">Comfortable with rotation</t>
  </si>
  <si>
    <t xml:space="preserve">Allows crop rotation, fallow fields, expansion room, breathing space</t>
  </si>
  <si>
    <t xml:space="preserve">Ideal with CSA surplus capacity</t>
  </si>
  <si>
    <t xml:space="preserve">Full CSA engine + community self-sufficiency + room to grow</t>
  </si>
  <si>
    <t xml:space="preserve">THE HONEST MATH</t>
  </si>
  <si>
    <t xml:space="preserve">Can 12 households afford enough land to feed 35 people + run a CSA?</t>
  </si>
  <si>
    <t xml:space="preserve">Lean ($5K/hh)</t>
  </si>
  <si>
    <t xml:space="preserve">Moderate ($12.5K/hh)</t>
  </si>
  <si>
    <t xml:space="preserve">Stretch ($20K/hh)</t>
  </si>
  <si>
    <t xml:space="preserve">Cash pool</t>
  </si>
  <si>
    <t xml:space="preserve">Available for land</t>
  </si>
  <si>
    <t xml:space="preserve">Acres at $2,500/acre (rural avg)</t>
  </si>
  <si>
    <t xml:space="preserve">Acres at $1,500/acre (cheapest viable)</t>
  </si>
  <si>
    <t xml:space="preserve">Minimum acres needed (35 people)</t>
  </si>
  <si>
    <t xml:space="preserve">Comfortable acres needed</t>
  </si>
  <si>
    <t xml:space="preserve">VERDICT</t>
  </si>
  <si>
    <t xml:space="preserve">PATHS TO CLOSE THE GAP</t>
  </si>
  <si>
    <t xml:space="preserve">USDA FSA Direct Farm Ownership Loan</t>
  </si>
  <si>
    <t xml:space="preserve">Up to $600K, 40-year term, below-market rates. For 'beginning farmers' who can't get commercial credit. The CLT entity itself could qualify. This is the single biggest door.</t>
  </si>
  <si>
    <t xml:space="preserve">USDA Rural Development Programs</t>
  </si>
  <si>
    <t xml:space="preserve">Section 502 and 523 programs for rural housing. Most rural counties qualify statewide.</t>
  </si>
  <si>
    <t xml:space="preserve">CDFI (Community Development Financial Institution)</t>
  </si>
  <si>
    <t xml:space="preserve">Organizations like Southern Bancorp (AR-based) lend to nonprofits and CLTs for community development. Mission-aligned lending.</t>
  </si>
  <si>
    <t xml:space="preserve">Land donation / bargain sale</t>
  </si>
  <si>
    <t xml:space="preserve">A landowner sells below market or donates. More common than you'd think — aging farmers with no successors who want legacy, not cash.</t>
  </si>
  <si>
    <t xml:space="preserve">Phased acquisition</t>
  </si>
  <si>
    <t xml:space="preserve">Buy 15-20 acres now (within cash budget). Add acreage later as CSA revenue builds and the entity has a track record for lending.</t>
  </si>
  <si>
    <t xml:space="preserve">Grant funding</t>
  </si>
  <si>
    <t xml:space="preserve">USDA grants (BFRDP, Value-Added Producer), state AG grants, foundation grants (NoVo, RSF Social Finance). Takes 6-18 months but real money.</t>
  </si>
  <si>
    <t xml:space="preserve">Sweat equity on distressed land</t>
  </si>
  <si>
    <t xml:space="preserve">Buy land with existing structures (old farmhouse, barn) that needs work. Trade labor for lower purchase price. Common in Ozarks.</t>
  </si>
  <si>
    <t xml:space="preserve">SOVEREIGN MISFIT FARM</t>
  </si>
  <si>
    <t xml:space="preserve">Community Land Trust — Financial Blueprint</t>
  </si>
  <si>
    <t xml:space="preserve">Model based on Council of 12 Households | Location-agnostic — works anywhere you can farm</t>
  </si>
  <si>
    <t xml:space="preserve">KEY METRICS SUMMARY</t>
  </si>
  <si>
    <t xml:space="preserve">Metric</t>
  </si>
  <si>
    <t xml:space="preserve">Conservative</t>
  </si>
  <si>
    <t xml:space="preserve">Ambitious</t>
  </si>
  <si>
    <t xml:space="preserve">Target Land Budget</t>
  </si>
  <si>
    <t xml:space="preserve">Per-Member Buy-In</t>
  </si>
  <si>
    <t xml:space="preserve">Monthly Member Dues</t>
  </si>
  <si>
    <t xml:space="preserve">Year 1 CSA Revenue</t>
  </si>
  <si>
    <t xml:space="preserve">Year 3 CSA Revenue</t>
  </si>
  <si>
    <t xml:space="preserve">Year 1 Operating Cost</t>
  </si>
  <si>
    <t xml:space="preserve">Year 1 Net Position (CSA + Dues - Ops)</t>
  </si>
  <si>
    <t xml:space="preserve">INVESTMENT RISK FACTORS &amp; MITIGATIONS</t>
  </si>
  <si>
    <t xml:space="preserve">Full disclosure for impact investors, grant evaluators, and CDFI lenders. We name every risk because communities that hide risks fail.</t>
  </si>
  <si>
    <t xml:space="preserve">This is a social-return investment. Financial return is measured in land preserved, households secured, and a replicable model proven.</t>
  </si>
  <si>
    <t xml:space="preserve">Risk Factor</t>
  </si>
  <si>
    <t xml:space="preserve">Severity</t>
  </si>
  <si>
    <t xml:space="preserve">Likelihood</t>
  </si>
  <si>
    <t xml:space="preserve">Mitigation</t>
  </si>
  <si>
    <t xml:space="preserve">Residual Risk</t>
  </si>
  <si>
    <t xml:space="preserve">FINANCIAL RISKS</t>
  </si>
  <si>
    <t xml:space="preserve">No equity return for investors</t>
  </si>
  <si>
    <t xml:space="preserve">HIGH</t>
  </si>
  <si>
    <t xml:space="preserve">CERTAIN</t>
  </si>
  <si>
    <t xml:space="preserve">Position as impact investment from day one. Target mission-aligned funders: CDFIs (Southern Bancorp), USDA programs, foundation grants. Social return metrics: households housed, acres preserved, food produced.</t>
  </si>
  <si>
    <t xml:space="preserve">Investors seeking financial ROI will not participate. This filters to aligned capital only.</t>
  </si>
  <si>
    <t xml:space="preserve">Year 1-2 negative cash flow</t>
  </si>
  <si>
    <t xml:space="preserve">MEDIUM</t>
  </si>
  <si>
    <t xml:space="preserve">Conservative budget shows -$20K Year 1. CSA pre-sales fund growing season. Household dues cover ops. USDA grants cover gap. Phased infrastructure reduces upfront spend.</t>
  </si>
  <si>
    <t xml:space="preserve">Expected and budgeted. Most farms lose money Years 1-2. Break-even projected Year 3.</t>
  </si>
  <si>
    <t xml:space="preserve">Household inability to pay buy-in or dues</t>
  </si>
  <si>
    <t xml:space="preserve">Payment plan option (50% upfront, 12-month balance). Sweat equity credit reduces dues. Per-capita adjustment ensures fairness. Emergency hardship provisions in Covenant.</t>
  </si>
  <si>
    <t xml:space="preserve">One default manageable. Multiple simultaneous defaults could stress operations.</t>
  </si>
  <si>
    <t xml:space="preserve">Crop failure / weather event</t>
  </si>
  <si>
    <t xml:space="preserve">Crop failure contingency in budget ($500-$2,000/yr). Diversified 200+ varieties reduces single-point failure. Season extension infrastructure. CSA model shares risk with subscribers.</t>
  </si>
  <si>
    <t xml:space="preserve">Catastrophic weather (tornado, flood) remains unmitigable beyond insurance.</t>
  </si>
  <si>
    <t xml:space="preserve">CSA subscriber shortfall</t>
  </si>
  <si>
    <t xml:space="preserve">Conservative model assumes only 15 subscribers Year 1. Pre-sale model validates demand before planting. Multiple revenue channels (market, farm stand, value-added) reduce CSA dependency.</t>
  </si>
  <si>
    <t xml:space="preserve">Rural areas with low population density may limit subscriber pool.</t>
  </si>
  <si>
    <t xml:space="preserve">GOVERNANCE &amp; COMMUNITY RISKS</t>
  </si>
  <si>
    <t xml:space="preserve">Consensus decision-making paralysis</t>
  </si>
  <si>
    <t xml:space="preserve">Four-tier decision system: working groups (3+) for daily ops, simple majority (7/12) for routine, supermajority (9/12) for policy, unanimous only for existential. Most decisions never reach full Council.</t>
  </si>
  <si>
    <t xml:space="preserve">Polarizing issues (animal policy, new members) may deadlock. Conflict Resolution Facilitator role exists for this.</t>
  </si>
  <si>
    <t xml:space="preserve">Founder/key-person dependency</t>
  </si>
  <si>
    <t xml:space="preserve">Open-source model means all knowledge is documented and transferable. 12 distributed roles prevent single points of failure. No one household controls finances, land, or decisions alone.</t>
  </si>
  <si>
    <t xml:space="preserve">Early phases (Year 0-1) inherently depend on founders. Risk decreases as Council matures.</t>
  </si>
  <si>
    <t xml:space="preserve">Household departure / turnover</t>
  </si>
  <si>
    <t xml:space="preserve">Ground lease protects departing household's structure investment. Replacement household process in Covenant. Community continues with 11 until seat fills. Network assists with recruitment.</t>
  </si>
  <si>
    <t xml:space="preserve">Rapid turnover (3+ households in one year) could destabilize culture and operations.</t>
  </si>
  <si>
    <t xml:space="preserve">Interpersonal conflict escalation</t>
  </si>
  <si>
    <t xml:space="preserve">Five-step resolution protocol: direct conversation → talking circle → mediation → Council decision → separation. Dedicated Conflict Resolution Facilitator role. Outside mediator budget.</t>
  </si>
  <si>
    <t xml:space="preserve">Some conflicts are irreconcilable. Separation (departure) is the final step and is designed to be fair.</t>
  </si>
  <si>
    <t xml:space="preserve">OPERATIONAL &amp; AGRICULTURAL RISKS</t>
  </si>
  <si>
    <t xml:space="preserve">Organic certification transition (3-year)</t>
  </si>
  <si>
    <t xml:space="preserve">LOW</t>
  </si>
  <si>
    <t xml:space="preserve">Budget includes certification costs and USDA reimbursement. Transition period uses organic practices without label. Market as "naturally grown" during transition. Plan for reduced premiums Years 1-3.</t>
  </si>
  <si>
    <t xml:space="preserve">Standard timeline. Not a risk — a known cost built into projections.</t>
  </si>
  <si>
    <t xml:space="preserve">Insufficient agricultural expertise</t>
  </si>
  <si>
    <t xml:space="preserve">Farm Manager role requires hands-on growing experience. Skills Inventory process identifies gaps before founding. Training budget for conferences and courses. Network shares knowledge across communities.</t>
  </si>
  <si>
    <t xml:space="preserve">Steep learning curve for new farmers. First 2 seasons are trial-and-error regardless.</t>
  </si>
  <si>
    <t xml:space="preserve">Infrastructure failure (well, septic, road)</t>
  </si>
  <si>
    <t xml:space="preserve">Equipment replacement reserve ($1,000-$3,000/yr). Building maintenance reserve ($1,500-$5,000/yr). Insurance covers catastrophic failure. Infrastructure Lead role dedicated to prevention.</t>
  </si>
  <si>
    <t xml:space="preserve">Major failure (well collapse, septic failure) could cost $10K+ and disrupt operations for weeks.</t>
  </si>
  <si>
    <t xml:space="preserve">Animal disease / loss</t>
  </si>
  <si>
    <t xml:space="preserve">Veterinary budget ($800-$2,500/yr). Biosecurity protocols. Ethical sourcing from disease-free stock. Small-scale herds limit exposure. Breeding stock replacement budget.</t>
  </si>
  <si>
    <t xml:space="preserve">Avian flu or similar could require flock destruction. Insurance and reserves cover restocking.</t>
  </si>
  <si>
    <t xml:space="preserve">LEGAL &amp; REGULATORY RISKS</t>
  </si>
  <si>
    <t xml:space="preserve">CLT legal structure challenged</t>
  </si>
  <si>
    <t xml:space="preserve">CLT model has 50+ year legal precedent in the US. 501(c)(2) status well-established. Attorney retainer for legal defense. National CLT Network provides advocacy and legal resources.</t>
  </si>
  <si>
    <t xml:space="preserve">Novel zoning interpretations in conservative jurisdictions could create friction. Legal retainer addresses this.</t>
  </si>
  <si>
    <t xml:space="preserve">Zoning / land use restrictions</t>
  </si>
  <si>
    <t xml:space="preserve">Due diligence on zoning before purchase. Agricultural exemptions protect farm operations. Tiny home codes vary by jurisdiction — research before buying. Legal Liaison role monitors regulatory changes.</t>
  </si>
  <si>
    <t xml:space="preserve">Some counties restrict tiny homes, multi-household sites, or agritourism. Property selection must account for this.</t>
  </si>
  <si>
    <t xml:space="preserve">Tax-exempt status loss</t>
  </si>
  <si>
    <t xml:space="preserve">Annual nonprofit compliance filings. CPA with nonprofit experience. No private inurement — all revenue serves the mission. Financial transparency (all books open to all households).</t>
  </si>
  <si>
    <t xml:space="preserve">501(c)(2) status is narrowly defined. Improper use of funds could trigger IRS review.</t>
  </si>
  <si>
    <t xml:space="preserve">MARKET &amp; EXTERNAL RISKS</t>
  </si>
  <si>
    <t xml:space="preserve">Rural internet unreliability</t>
  </si>
  <si>
    <t xml:space="preserve">Starlink or fixed wireless as backup. Internet budget in operating costs. Community members who rely on remote work should verify connectivity before committing.</t>
  </si>
  <si>
    <t xml:space="preserve">Remote work households are most exposed. Some rural areas still lack reliable broadband.</t>
  </si>
  <si>
    <t xml:space="preserve">Local community resistance</t>
  </si>
  <si>
    <t xml:space="preserve">Market &amp; Outreach Lead role manages neighbor relationships. Farm stand and CSA serve local community. Open farm days build goodwill. Taxes and local spending benefit the county.</t>
  </si>
  <si>
    <t xml:space="preserve">Intentional communities sometimes face suspicion. Proactive outreach reduces this significantly.</t>
  </si>
  <si>
    <t xml:space="preserve">Climate change impact on growing</t>
  </si>
  <si>
    <t xml:space="preserve">Diversified 200+ varieties provides resilience. Regenerative soil building increases water retention. Season extension infrastructure. Adaptable crop plans. Regional growing zone research before site selection.</t>
  </si>
  <si>
    <t xml:space="preserve">Long-term shifts in growing zones, extreme weather events, and water availability are systemic risks affecting all agriculture.</t>
  </si>
  <si>
    <t xml:space="preserve">RISK SUMMARY FOR INVESTORS</t>
  </si>
  <si>
    <t xml:space="preserve">Total risks identified</t>
  </si>
  <si>
    <t xml:space="preserve">17</t>
  </si>
  <si>
    <t xml:space="preserve">HIGH severity risks</t>
  </si>
  <si>
    <t xml:space="preserve">7 — all with documented mitigations</t>
  </si>
  <si>
    <t xml:space="preserve">Unmitigable risks</t>
  </si>
  <si>
    <t xml:space="preserve">2 — catastrophic weather and long-term climate change (systemic to all agriculture)</t>
  </si>
  <si>
    <t xml:space="preserve">Strongest mitigations</t>
  </si>
  <si>
    <t xml:space="preserve">Open-source model (no IP risk), diversified revenue, 50+ year CLT legal precedent, USDA program eligibility, distributed governance</t>
  </si>
  <si>
    <t xml:space="preserve">Biggest honest weakness</t>
  </si>
  <si>
    <t xml:space="preserve">Year 1-2 cash flow negative. This is standard for farm startups and is budgeted, but requires patient capital.</t>
  </si>
  <si>
    <t xml:space="preserve">This model succeeds because it reduces the cost of living so dramatically that modest farm revenue is sufficient.</t>
  </si>
  <si>
    <t xml:space="preserve">The question is not "Will this generate returns?" The question is "Will this prove that 12 households can live well on 30 acres for under $20,000/year each, and can we replicate it?"</t>
  </si>
  <si>
    <t xml:space="preserve">LAND ACQUISITION SCENARIOS</t>
  </si>
  <si>
    <t xml:space="preserve">Target: $100K-$200K | Adjust land cost per acre for your region</t>
  </si>
  <si>
    <t xml:space="preserve">ASSUMPTIONS (edit blue cells)</t>
  </si>
  <si>
    <t xml:space="preserve">Parameter</t>
  </si>
  <si>
    <t xml:space="preserve">Target Acreage</t>
  </si>
  <si>
    <t xml:space="preserve">Land Budget</t>
  </si>
  <si>
    <t xml:space="preserve">Closing Costs (% of purchase)</t>
  </si>
  <si>
    <t xml:space="preserve">Closing Cost Amount</t>
  </si>
  <si>
    <t xml:space="preserve">Survey &amp; Due Diligence</t>
  </si>
  <si>
    <t xml:space="preserve">Legal (Entity Formation + Title)</t>
  </si>
  <si>
    <t xml:space="preserve">TOTAL ACQUISITION COST</t>
  </si>
  <si>
    <t xml:space="preserve">INITIAL INFRASTRUCTURE</t>
  </si>
  <si>
    <t xml:space="preserve">Item</t>
  </si>
  <si>
    <t xml:space="preserve">Well Drilling</t>
  </si>
  <si>
    <t xml:space="preserve">Septic System</t>
  </si>
  <si>
    <t xml:space="preserve">Road/Access Improvement</t>
  </si>
  <si>
    <t xml:space="preserve">Electrical Service</t>
  </si>
  <si>
    <t xml:space="preserve">Fencing (Perimeter)</t>
  </si>
  <si>
    <t xml:space="preserve">Initial Structures (Barn/Shed)</t>
  </si>
  <si>
    <t xml:space="preserve">Garden/Growing Infrastructure</t>
  </si>
  <si>
    <t xml:space="preserve">Water/Irrigation System</t>
  </si>
  <si>
    <t xml:space="preserve">TOTAL INFRASTRUCTURE</t>
  </si>
  <si>
    <t xml:space="preserve">GRAND TOTAL (Land + Infrastructure)</t>
  </si>
  <si>
    <t xml:space="preserve">HOUSEHOLD BUY-IN SCENARIOS</t>
  </si>
  <si>
    <t xml:space="preserve">Council of 12 Households — Equal Contribution, Equitable Resource Use</t>
  </si>
  <si>
    <t xml:space="preserve">CAPITAL CONTRIBUTION</t>
  </si>
  <si>
    <t xml:space="preserve">Number of Founding Households</t>
  </si>
  <si>
    <t xml:space="preserve">Total Capital Needed</t>
  </si>
  <si>
    <t xml:space="preserve">Grant/Donation Offset</t>
  </si>
  <si>
    <t xml:space="preserve">Net Capital from Members</t>
  </si>
  <si>
    <t xml:space="preserve">EQUAL BUY-IN (all 12 households)</t>
  </si>
  <si>
    <t xml:space="preserve">Per-Household Capital Contribution</t>
  </si>
  <si>
    <t xml:space="preserve">Verification: 12 × per-household = total</t>
  </si>
  <si>
    <t xml:space="preserve">Match? (should be $0)</t>
  </si>
  <si>
    <t xml:space="preserve">PAYMENT PLAN OPTION</t>
  </si>
  <si>
    <t xml:space="preserve">Upfront payment per household (50%)</t>
  </si>
  <si>
    <t xml:space="preserve">Remaining balance per household (12 months)</t>
  </si>
  <si>
    <t xml:space="preserve">EQUAL SPLIT REFERENCE</t>
  </si>
  <si>
    <t xml:space="preserve">Equal per-member share (if no tiers)</t>
  </si>
  <si>
    <t xml:space="preserve">ONGOING MONTHLY DUES</t>
  </si>
  <si>
    <t xml:space="preserve">Monthly dues per member</t>
  </si>
  <si>
    <t xml:space="preserve">Annual dues revenue (all 12)</t>
  </si>
  <si>
    <t xml:space="preserve">Member sweat-equity credit (hrs/mo)</t>
  </si>
  <si>
    <t xml:space="preserve">Sweat-equity hourly rate</t>
  </si>
  <si>
    <t xml:space="preserve">Annual sweat-equity value (all 12)</t>
  </si>
  <si>
    <t xml:space="preserve">ANNUAL OPERATING COSTS — INVESTOR-GRADE BREAKDOWN</t>
  </si>
  <si>
    <t xml:space="preserve">Comprehensive line-item budget for a 30-acre regenerative organic CLT farm supporting 12 households (~35 people) + CSA</t>
  </si>
  <si>
    <t xml:space="preserve">All practices follow certified organic and regenerative standards. Inspired by Apricot Lane Farms and Joe Hollis / Mountain Gardens.</t>
  </si>
  <si>
    <t xml:space="preserve">Blue values are editable assumptions. Conservative = Year 1-2. Moderate = Year 3-5. Ambitious = Year 5+ at full production.</t>
  </si>
  <si>
    <t xml:space="preserve">Expense Category</t>
  </si>
  <si>
    <t xml:space="preserve">Notes / Source</t>
  </si>
  <si>
    <t xml:space="preserve">1. LAND &amp; PROPERTY (Fixed Annual)</t>
  </si>
  <si>
    <t xml:space="preserve">Property tax (CLT-owned 30 acres)</t>
  </si>
  <si>
    <t xml:space="preserve">Varies by county. Ag exemption reduces rate. $27-$67/acre.</t>
  </si>
  <si>
    <t xml:space="preserve">Property insurance (structures + liability)</t>
  </si>
  <si>
    <t xml:space="preserve">Farm policy covering all structures, equipment, visitors. Required.</t>
  </si>
  <si>
    <t xml:space="preserve">General liability insurance</t>
  </si>
  <si>
    <t xml:space="preserve">Umbrella policy for CSA, agritourism, public visitors. Non-negotiable.</t>
  </si>
  <si>
    <t xml:space="preserve">Workers compensation / volunteer coverage</t>
  </si>
  <si>
    <t xml:space="preserve">Required if any paid roles. Covers volunteer injury.</t>
  </si>
  <si>
    <t xml:space="preserve">CLT entity maintenance (filing, registered agent)</t>
  </si>
  <si>
    <t xml:space="preserve">Annual nonprofit filing, registered agent fee, state fees.</t>
  </si>
  <si>
    <t xml:space="preserve">Subtotal: Land &amp; Property</t>
  </si>
  <si>
    <t xml:space="preserve">2. SOIL &amp; GROWING — REGENERATIVE ORGANIC INPUTS</t>
  </si>
  <si>
    <t xml:space="preserve">Seeds, starts &amp; transplants (vegetable)</t>
  </si>
  <si>
    <t xml:space="preserve">Open-pollinated, organic seed. 200+ varieties at scale.</t>
  </si>
  <si>
    <t xml:space="preserve">Cover crop seed (crimson clover, rye, vetch)</t>
  </si>
  <si>
    <t xml:space="preserve">Essential for soil building. 10-15 acres rotated annually.</t>
  </si>
  <si>
    <t xml:space="preserve">Compost (bulk organic, off-farm supplement)</t>
  </si>
  <si>
    <t xml:space="preserve">Supplement on-farm composting. ~$30-40/cubic yard delivered.</t>
  </si>
  <si>
    <t xml:space="preserve">Soil amendments (lime, rock phosphate, kelp meal)</t>
  </si>
  <si>
    <t xml:space="preserve">Based on annual soil tests. Organic-approved only.</t>
  </si>
  <si>
    <t xml:space="preserve">Mulch &amp; straw (weed suppression, paths)</t>
  </si>
  <si>
    <t xml:space="preserve">No synthetic weed barrier. Straw, wood chips, leaves.</t>
  </si>
  <si>
    <t xml:space="preserve">Beneficial insects &amp; biocontrols</t>
  </si>
  <si>
    <t xml:space="preserve">Ladybugs, lacewings, parasitic wasps, Bt. Organic pest mgmt.</t>
  </si>
  <si>
    <t xml:space="preserve">Organic-approved pest/disease management</t>
  </si>
  <si>
    <t xml:space="preserve">Neem oil, copper fungicide, diatomaceous earth, kaolin clay.</t>
  </si>
  <si>
    <t xml:space="preserve">Soil testing (annual, all zones)</t>
  </si>
  <si>
    <t xml:space="preserve">Comprehensive: NPK, micronutrients, organic matter %, biology.</t>
  </si>
  <si>
    <t xml:space="preserve">Vermicomposting supplies &amp; worm stock</t>
  </si>
  <si>
    <t xml:space="preserve">Worm bins, bedding, starter stock. Per Apricot Lane model.</t>
  </si>
  <si>
    <t xml:space="preserve">Season extension (row cover, low tunnels)</t>
  </si>
  <si>
    <t xml:space="preserve">Extends season 4-8 weeks. Replaces annually.</t>
  </si>
  <si>
    <t xml:space="preserve">Fruit trees, perennials &amp; nursery stock</t>
  </si>
  <si>
    <t xml:space="preserve">Year 1-3 heavy planting. Orchard + food forest + medicinals.</t>
  </si>
  <si>
    <t xml:space="preserve">Medicinal herb garden inputs</t>
  </si>
  <si>
    <t xml:space="preserve">Per Joe Hollis / Mountain Gardens model. Appalachian + Chinese herbs.</t>
  </si>
  <si>
    <t xml:space="preserve">Subtotal: Soil &amp; Growing</t>
  </si>
  <si>
    <t xml:space="preserve">3. LIVESTOCK &amp; ANIMALS — ETHICAL REGENERATIVE HUSBANDRY</t>
  </si>
  <si>
    <t xml:space="preserve">Poultry feed (organic, non-GMO)</t>
  </si>
  <si>
    <t xml:space="preserve">25-50 laying hens + meat birds. $25-35/50lb bag organic.</t>
  </si>
  <si>
    <t xml:space="preserve">Goat/sheep feed supplement (organic)</t>
  </si>
  <si>
    <t xml:space="preserve">Pasture-based with mineral supplement. Winter hay.</t>
  </si>
  <si>
    <t xml:space="preserve">Hay &amp; forage (winter months)</t>
  </si>
  <si>
    <t xml:space="preserve">Round bales for ruminants. ~$40-60/bale, 30-50 bales/year.</t>
  </si>
  <si>
    <t xml:space="preserve">Livestock minerals &amp; supplements</t>
  </si>
  <si>
    <t xml:space="preserve">Mineral blocks, kelp supplement, apple cider vinegar.</t>
  </si>
  <si>
    <t xml:space="preserve">Veterinary care (routine + emergency)</t>
  </si>
  <si>
    <t xml:space="preserve">Annual wellness, vaccinations, deworming, emergency fund.</t>
  </si>
  <si>
    <t xml:space="preserve">Animal bedding &amp; straw</t>
  </si>
  <si>
    <t xml:space="preserve">Coop bedding, barn straw. Deep litter composting method.</t>
  </si>
  <si>
    <t xml:space="preserve">Fencing maintenance &amp; replacement</t>
  </si>
  <si>
    <t xml:space="preserve">5-zone system: perimeter, paddock, chicken, garden, home circle.</t>
  </si>
  <si>
    <t xml:space="preserve">Bee supplies (frames, foundation, treatments)</t>
  </si>
  <si>
    <t xml:space="preserve">4-8 hives. Organic mite treatments, frame replacement.</t>
  </si>
  <si>
    <t xml:space="preserve">Breeding stock replacement</t>
  </si>
  <si>
    <t xml:space="preserve">Replace aging hens, add genetics. Ethical breeders only.</t>
  </si>
  <si>
    <t xml:space="preserve">Processing supplies (egg cartons, dairy equip)</t>
  </si>
  <si>
    <t xml:space="preserve">Egg cartons, cheese supplies, honey extraction supplies.</t>
  </si>
  <si>
    <t xml:space="preserve">Subtotal: Livestock &amp; Animals</t>
  </si>
  <si>
    <t xml:space="preserve">4. WATER &amp; IRRIGATION SYSTEMS</t>
  </si>
  <si>
    <t xml:space="preserve">Well pump electricity</t>
  </si>
  <si>
    <t xml:space="preserve">Deep well pump. Major energy draw on the farm.</t>
  </si>
  <si>
    <t xml:space="preserve">Drip irrigation supplies (tape, fittings, filters)</t>
  </si>
  <si>
    <t xml:space="preserve">Annual replacement of drip tape. Gravity-fed where possible.</t>
  </si>
  <si>
    <t xml:space="preserve">Rainwater catchment maintenance</t>
  </si>
  <si>
    <t xml:space="preserve">Gutters, storage tanks, filtration. Supplements well.</t>
  </si>
  <si>
    <t xml:space="preserve">Water testing (annual)</t>
  </si>
  <si>
    <t xml:space="preserve">Required for potable water. Coliform, minerals, pH.</t>
  </si>
  <si>
    <t xml:space="preserve">Subtotal: Water &amp; Irrigation</t>
  </si>
  <si>
    <t xml:space="preserve">5. ENERGY &amp; UTILITIES</t>
  </si>
  <si>
    <t xml:space="preserve">Electricity (common buildings, cold storage)</t>
  </si>
  <si>
    <t xml:space="preserve">Walk-in cooler is biggest draw. Phase solar to offset.</t>
  </si>
  <si>
    <t xml:space="preserve">Propane / heating fuel (common kitchen, greenhouse)</t>
  </si>
  <si>
    <t xml:space="preserve">Shared buildings only. Households handle own energy.</t>
  </si>
  <si>
    <t xml:space="preserve">Internet / communications (shared)</t>
  </si>
  <si>
    <t xml:space="preserve">Rural broadband or Starlink. Essential for remote work.</t>
  </si>
  <si>
    <t xml:space="preserve">Phone (farm business line)</t>
  </si>
  <si>
    <t xml:space="preserve">CSA, market, and vendor communications.</t>
  </si>
  <si>
    <t xml:space="preserve">Subtotal: Energy &amp; Utilities</t>
  </si>
  <si>
    <t xml:space="preserve">6. EQUIPMENT &amp; VEHICLES</t>
  </si>
  <si>
    <t xml:space="preserve">Farm vehicle fuel &amp; maintenance</t>
  </si>
  <si>
    <t xml:space="preserve">Shared truck + utility vehicle. Market runs, supply trips, field work.</t>
  </si>
  <si>
    <t xml:space="preserve">Small equipment maintenance &amp; repair</t>
  </si>
  <si>
    <t xml:space="preserve">Walk-behind tractor, tiller, mower, chainsaw, hand tools.</t>
  </si>
  <si>
    <t xml:space="preserve">Equipment replacement reserve</t>
  </si>
  <si>
    <t xml:space="preserve">Annual set-aside for major replacements (tractor, cooler, etc).</t>
  </si>
  <si>
    <t xml:space="preserve">Tool replacement &amp; consumables</t>
  </si>
  <si>
    <t xml:space="preserve">Hand tools, wheelbarrows, hoses, gloves, safety gear.</t>
  </si>
  <si>
    <t xml:space="preserve">Subtotal: Equipment &amp; Vehicles</t>
  </si>
  <si>
    <t xml:space="preserve">7. INFRASTRUCTURE MAINTENANCE</t>
  </si>
  <si>
    <t xml:space="preserve">Road &amp; gravel maintenance</t>
  </si>
  <si>
    <t xml:space="preserve">Vehicle loop, parking pads, farm access spurs. Annual grading.</t>
  </si>
  <si>
    <t xml:space="preserve">Building maintenance &amp; repair reserve</t>
  </si>
  <si>
    <t xml:space="preserve">Common kitchen, barn, workshop, gathering space, cold storage.</t>
  </si>
  <si>
    <t xml:space="preserve">Septic / waste system maintenance</t>
  </si>
  <si>
    <t xml:space="preserve">Pumping, composting toilet maintenance, graywater system.</t>
  </si>
  <si>
    <t xml:space="preserve">Pond maintenance</t>
  </si>
  <si>
    <t xml:space="preserve">Aeration, bank maintenance, aquatic plant management.</t>
  </si>
  <si>
    <t xml:space="preserve">Subtotal: Infrastructure Maintenance</t>
  </si>
  <si>
    <t xml:space="preserve">8. CERTIFICATIONS &amp; COMPLIANCE — ORGANIC / REGENERATIVE</t>
  </si>
  <si>
    <t xml:space="preserve">USDA Organic certification (annual)</t>
  </si>
  <si>
    <t xml:space="preserve">Inspection + paperwork. USDA reimburses up to $750/year.</t>
  </si>
  <si>
    <t xml:space="preserve">Regenerative Organic Certified (ROC) — optional</t>
  </si>
  <si>
    <t xml:space="preserve">Adds regenerative + social fairness standards above USDA Organic.</t>
  </si>
  <si>
    <t xml:space="preserve">Food safety certification (GAP/GHP)</t>
  </si>
  <si>
    <t xml:space="preserve">Good Agricultural Practices. Required by some wholesale buyers.</t>
  </si>
  <si>
    <t xml:space="preserve">Cottage food / value-added product licenses</t>
  </si>
  <si>
    <t xml:space="preserve">State-specific. Jams, honey, soap, herbal products.</t>
  </si>
  <si>
    <t xml:space="preserve">Farmers market permits &amp; vendor fees</t>
  </si>
  <si>
    <t xml:space="preserve">Annual booth fees + seasonal permits. Multiple markets = higher.</t>
  </si>
  <si>
    <t xml:space="preserve">Subtotal: Certifications &amp; Compliance</t>
  </si>
  <si>
    <t xml:space="preserve">9. MARKETING &amp; SALES</t>
  </si>
  <si>
    <t xml:space="preserve">CSA marketing (website, flyers, social media)</t>
  </si>
  <si>
    <t xml:space="preserve">Website hosting, printed materials, email platform.</t>
  </si>
  <si>
    <t xml:space="preserve">Packaging &amp; labeling (CSA boxes, market bags)</t>
  </si>
  <si>
    <t xml:space="preserve">Compostable bags, box inserts, product labels. Brand-aligned.</t>
  </si>
  <si>
    <t xml:space="preserve">Point-of-sale system / accounting software</t>
  </si>
  <si>
    <t xml:space="preserve">Square/Stripe for market. QuickBooks for bookkeeping.</t>
  </si>
  <si>
    <t xml:space="preserve">Photography &amp; content creation</t>
  </si>
  <si>
    <t xml:space="preserve">Document the farm. Social media, CSA updates, brand building.</t>
  </si>
  <si>
    <t xml:space="preserve">Subtotal: Marketing &amp; Sales</t>
  </si>
  <si>
    <t xml:space="preserve">10. PROFESSIONAL SERVICES</t>
  </si>
  <si>
    <t xml:space="preserve">Bookkeeping / accounting (CPA)</t>
  </si>
  <si>
    <t xml:space="preserve">Monthly bookkeeping + annual tax prep. Nonprofit + farm filing.</t>
  </si>
  <si>
    <t xml:space="preserve">Legal retainer (annual)</t>
  </si>
  <si>
    <t xml:space="preserve">Attorney on-call for contracts, compliance, disputes.</t>
  </si>
  <si>
    <t xml:space="preserve">Insurance broker / risk advisor</t>
  </si>
  <si>
    <t xml:space="preserve">Annual policy review and risk assessment.</t>
  </si>
  <si>
    <t xml:space="preserve">Subtotal: Professional Services</t>
  </si>
  <si>
    <t xml:space="preserve">11. EDUCATION &amp; COMMUNITY DEVELOPMENT</t>
  </si>
  <si>
    <t xml:space="preserve">Training &amp; conferences (organic farming, permaculture)</t>
  </si>
  <si>
    <t xml:space="preserve">MOSES, NOFA, Rodale conferences. Permaculture courses.</t>
  </si>
  <si>
    <t xml:space="preserve">Membership dues (organic associations)</t>
  </si>
  <si>
    <t xml:space="preserve">Carolina Farm Stewardship, NOFA, Organic Seed Alliance, etc.</t>
  </si>
  <si>
    <t xml:space="preserve">Community events &amp; programming</t>
  </si>
  <si>
    <t xml:space="preserve">Farm dinners, workshops, harvest festivals, open farm days.</t>
  </si>
  <si>
    <t xml:space="preserve">Library &amp; educational materials</t>
  </si>
  <si>
    <t xml:space="preserve">Books, subscriptions, curriculum for youth education.</t>
  </si>
  <si>
    <t xml:space="preserve">Subtotal: Education &amp; Community</t>
  </si>
  <si>
    <t xml:space="preserve">12. VALUE-ADDED PRODUCTION COSTS</t>
  </si>
  <si>
    <t xml:space="preserve">Preservation supplies (jars, lids, sugar, vinegar)</t>
  </si>
  <si>
    <t xml:space="preserve">Canning, fermenting, dehydrating supplies.</t>
  </si>
  <si>
    <t xml:space="preserve">Soap / herbal product ingredients</t>
  </si>
  <si>
    <t xml:space="preserve">Lye, oils, beeswax, tincture alcohol, bottles, labels.</t>
  </si>
  <si>
    <t xml:space="preserve">Kitchen / processing facility consumables</t>
  </si>
  <si>
    <t xml:space="preserve">Cleaning supplies, food-grade containers, disposables.</t>
  </si>
  <si>
    <t xml:space="preserve">Subtotal: Value-Added Production</t>
  </si>
  <si>
    <t xml:space="preserve">13. CONTINGENCY &amp; RESERVES</t>
  </si>
  <si>
    <t xml:space="preserve">Emergency repair fund</t>
  </si>
  <si>
    <t xml:space="preserve">Unexpected equipment failure, storm damage, emergency vet.</t>
  </si>
  <si>
    <t xml:space="preserve">Crop failure / weather contingency</t>
  </si>
  <si>
    <t xml:space="preserve">Bad season buffer. Organic farms more weather-exposed.</t>
  </si>
  <si>
    <t xml:space="preserve">Legal contingency</t>
  </si>
  <si>
    <t xml:space="preserve">Dispute resolution, regulatory surprise, audit response.</t>
  </si>
  <si>
    <t xml:space="preserve">Subtotal: Contingency &amp; Reserves</t>
  </si>
  <si>
    <t xml:space="preserve">GRAND TOTALS</t>
  </si>
  <si>
    <t xml:space="preserve">TOTAL ANNUAL OPERATING COSTS</t>
  </si>
  <si>
    <t xml:space="preserve">Per Household per Month (÷ 12 households ÷ 12 months)</t>
  </si>
  <si>
    <t xml:space="preserve">Covered by household dues? (Annual dues - Annual costs)</t>
  </si>
  <si>
    <t xml:space="preserve">COST PER ACRE BENCHMARKS</t>
  </si>
  <si>
    <t xml:space="preserve">SMF cost per acre (total ÷ 30 acres)</t>
  </si>
  <si>
    <t xml:space="preserve">USDA average organic farm expense per acre</t>
  </si>
  <si>
    <t xml:space="preserve">Source: USDA ERS Organic Farm Survey. SMF should be in this range.</t>
  </si>
  <si>
    <t xml:space="preserve">REGENERATIVE ORGANIC PRACTICES REFLECTED IN THIS BUDGET</t>
  </si>
  <si>
    <t xml:space="preserve">  ✓  Zero synthetic fertilizers, herbicides, or pesticides — all inputs are OMRI-listed organic approved</t>
  </si>
  <si>
    <t xml:space="preserve">  ✓  Cover cropping on all fallow land — crimson clover, winter rye, hairy vetch for nitrogen fixation and soil building</t>
  </si>
  <si>
    <t xml:space="preserve">  ✓  Vermicomposting + hot composting — on-farm fertility cycle inspired by Apricot Lane Farms worm program</t>
  </si>
  <si>
    <t xml:space="preserve">  ✓  Managed rotational grazing — livestock moved through paddocks to build soil, following Holistic Management principles</t>
  </si>
  <si>
    <t xml:space="preserve">  ✓  Biodiversity-first design — 200+ crop varieties, pollinator strips, wildlife corridors, beneficial insect habitat</t>
  </si>
  <si>
    <t xml:space="preserve">  ✓  Medicinal herb integration — per Joe Hollis / Mountain Gardens model, Appalachian + Chinese medicinal herbs as food forest understory</t>
  </si>
  <si>
    <t xml:space="preserve">  ✓  No-till / minimal-till in permanent beds — preserve soil biology, reduce erosion, build organic matter year over year</t>
  </si>
  <si>
    <t xml:space="preserve">  ✓  Closed-loop nutrient cycling — animal waste → compost → gardens → animal feed. Minimal off-farm inputs</t>
  </si>
  <si>
    <t xml:space="preserve">  ✓  Water conservation — drip irrigation, rainwater catchment, gravity-fed systems, mulched pathways reduce evaporation</t>
  </si>
  <si>
    <t xml:space="preserve">  ✓  USDA Organic Certified + pathway to Regenerative Organic Certified (ROC) — highest standard in agriculture</t>
  </si>
  <si>
    <t xml:space="preserve">HOUSEHOLD LIVING COSTS — WHAT IT ACTUALLY TAKES</t>
  </si>
  <si>
    <t xml:space="preserve">The most important question: "Can I afford to live here?" The answer is almost certainly yes.</t>
  </si>
  <si>
    <t xml:space="preserve">Blue values are editable assumptions. Change them to match your reality.</t>
  </si>
  <si>
    <t xml:space="preserve">Monthly (Low)</t>
  </si>
  <si>
    <t xml:space="preserve">Monthly (High)</t>
  </si>
  <si>
    <t xml:space="preserve">Conventional Monthly</t>
  </si>
  <si>
    <t xml:space="preserve">WHAT DISAPPEARS AT SMF</t>
  </si>
  <si>
    <t xml:space="preserve">Housing (mortgage/rent)</t>
  </si>
  <si>
    <t xml:space="preserve">CLT owns land. No mortgage, no rent, no property tax for households.</t>
  </si>
  <si>
    <t xml:space="preserve">Groceries (food grown on-site offsets)</t>
  </si>
  <si>
    <t xml:space="preserve">Gardens, orchards, livestock cover 60-80% of food needs.</t>
  </si>
  <si>
    <t xml:space="preserve">Childcare</t>
  </si>
  <si>
    <t xml:space="preserve">Community-shared childcare. No daycare costs.</t>
  </si>
  <si>
    <t xml:space="preserve">Gym / fitness</t>
  </si>
  <si>
    <t xml:space="preserve">Farm life is the gym.</t>
  </si>
  <si>
    <t xml:space="preserve">Lawn care / landscaping</t>
  </si>
  <si>
    <t xml:space="preserve">Community-maintained common areas.</t>
  </si>
  <si>
    <t xml:space="preserve">Home maintenance reserves</t>
  </si>
  <si>
    <t xml:space="preserve">Tiny home = tiny maintenance. Community helps.</t>
  </si>
  <si>
    <t xml:space="preserve">WHAT REMAINS</t>
  </si>
  <si>
    <t xml:space="preserve">Community operations fund</t>
  </si>
  <si>
    <t xml:space="preserve">Linked to Operating Costs sheet. Covers all 13 expense categories split 12 ways.</t>
  </si>
  <si>
    <t xml:space="preserve">Health insurance</t>
  </si>
  <si>
    <t xml:space="preserve">ACA marketplace, health sharing ministry, or employer plan.</t>
  </si>
  <si>
    <t xml:space="preserve">Vehicle &amp; fuel</t>
  </si>
  <si>
    <t xml:space="preserve">Less driving. Shared trips. One farm truck.</t>
  </si>
  <si>
    <t xml:space="preserve">Phone / internet</t>
  </si>
  <si>
    <t xml:space="preserve">Shared internet connection. Basic phone plan.</t>
  </si>
  <si>
    <t xml:space="preserve">Personal needs &amp; savings</t>
  </si>
  <si>
    <t xml:space="preserve">Clothing, personal items, entertainment, emergency savings.</t>
  </si>
  <si>
    <t xml:space="preserve">Per-capita resource adjustment</t>
  </si>
  <si>
    <t xml:space="preserve">$25/mo per additional person beyond first adult (couple = $25, family of 4 = $75).</t>
  </si>
  <si>
    <t xml:space="preserve">MONTHLY TOTALS</t>
  </si>
  <si>
    <t xml:space="preserve">TOTAL MONTHLY NEED AT SMF</t>
  </si>
  <si>
    <t xml:space="preserve">TOTAL CONVENTIONAL MONTHLY</t>
  </si>
  <si>
    <t xml:space="preserve">ANNUAL COMPARISON</t>
  </si>
  <si>
    <t xml:space="preserve">Annual cost at SMF (low)</t>
  </si>
  <si>
    <t xml:space="preserve">Annual cost at SMF (high)</t>
  </si>
  <si>
    <t xml:space="preserve">Annual cost conventional</t>
  </si>
  <si>
    <t xml:space="preserve">ANNUAL SAVINGS AT SMF (low estimate)</t>
  </si>
  <si>
    <t xml:space="preserve">ANNUAL SAVINGS AT SMF (high estimate)</t>
  </si>
  <si>
    <t xml:space="preserve">HOW YOU EARN IT</t>
  </si>
  <si>
    <t xml:space="preserve">Income Source</t>
  </si>
  <si>
    <t xml:space="preserve">COMMUNITY INCOME (your share of community revenue)</t>
  </si>
  <si>
    <t xml:space="preserve">CSA revenue share (per household)</t>
  </si>
  <si>
    <t xml:space="preserve">Split among participating households. Grows with subscriber base.</t>
  </si>
  <si>
    <t xml:space="preserve">Farmers market / farm stand share</t>
  </si>
  <si>
    <t xml:space="preserve">Weekly market sales divided among participating households.</t>
  </si>
  <si>
    <t xml:space="preserve">Value-added products (honey, jam, soap)</t>
  </si>
  <si>
    <t xml:space="preserve">Household-produced goods sold under community brand.</t>
  </si>
  <si>
    <t xml:space="preserve">Workshops / agritourism</t>
  </si>
  <si>
    <t xml:space="preserve">Seasonal events, U-pick days, farm dinners, classes.</t>
  </si>
  <si>
    <t xml:space="preserve">Paid council role (if eligible)</t>
  </si>
  <si>
    <t xml:space="preserve">Farm Manager, CSA Coordinator, Financial Manager once revenue supports it.</t>
  </si>
  <si>
    <t xml:space="preserve">PERSONAL INCOME (your own earning)</t>
  </si>
  <si>
    <t xml:space="preserve">Remote work / freelance</t>
  </si>
  <si>
    <t xml:space="preserve">Internet + quiet + low expenses = freedom to choose work you love.</t>
  </si>
  <si>
    <t xml:space="preserve">Micro-enterprise from homestead</t>
  </si>
  <si>
    <t xml:space="preserve">Woodworking, baking, tutoring, art, content creation.</t>
  </si>
  <si>
    <t xml:space="preserve">Off-farm part-time / seasonal work</t>
  </si>
  <si>
    <t xml:space="preserve">Town jobs, seasonal agriculture, trades work.</t>
  </si>
  <si>
    <t xml:space="preserve">Creative work</t>
  </si>
  <si>
    <t xml:space="preserve">Writing, music, art, online content.</t>
  </si>
  <si>
    <t xml:space="preserve">TOTAL POTENTIAL INCOME (low)</t>
  </si>
  <si>
    <t xml:space="preserve">TOTAL POTENTIAL INCOME (high)</t>
  </si>
  <si>
    <t xml:space="preserve">THE BOTTOM LINE</t>
  </si>
  <si>
    <t xml:space="preserve">Monthly need (low)</t>
  </si>
  <si>
    <t xml:space="preserve">Monthly need (high)</t>
  </si>
  <si>
    <t xml:space="preserve">Monthly income potential (low)</t>
  </si>
  <si>
    <t xml:space="preserve">Monthly income potential (high)</t>
  </si>
  <si>
    <t xml:space="preserve">NET MONTHLY POSITION (low income - high expense)</t>
  </si>
  <si>
    <t xml:space="preserve">NET MONTHLY POSITION (high income - low expense)</t>
  </si>
  <si>
    <t xml:space="preserve">SMF does not ask you to give up income. It asks you to need less of it.</t>
  </si>
  <si>
    <t xml:space="preserve">And when you need less, you can choose work that matters to you instead of work that merely pays.</t>
  </si>
  <si>
    <t xml:space="preserve">CSA REVENUE PROJECTIONS</t>
  </si>
  <si>
    <t xml:space="preserve">Community Supported Agriculture — The Income Engine</t>
  </si>
  <si>
    <t xml:space="preserve">CSA ASSUMPTIONS</t>
  </si>
  <si>
    <t xml:space="preserve">CSA Share Price (weekly box)</t>
  </si>
  <si>
    <t xml:space="preserve">Growing Season (weeks)</t>
  </si>
  <si>
    <t xml:space="preserve">Revenue per Share per Season</t>
  </si>
  <si>
    <t xml:space="preserve">SUBSCRIBER GROWTH</t>
  </si>
  <si>
    <t xml:space="preserve">Year</t>
  </si>
  <si>
    <t xml:space="preserve">Year 1 Subscribers</t>
  </si>
  <si>
    <t xml:space="preserve">Year 2 Subscribers</t>
  </si>
  <si>
    <t xml:space="preserve">Year 3 Subscribers</t>
  </si>
  <si>
    <t xml:space="preserve">Year 4 Subscribers</t>
  </si>
  <si>
    <t xml:space="preserve">Year 5 Subscribers</t>
  </si>
  <si>
    <t xml:space="preserve">ADDITIONAL REVENUE STREAMS</t>
  </si>
  <si>
    <t xml:space="preserve">Stream</t>
  </si>
  <si>
    <t xml:space="preserve">Farmers Market Sales (annual)</t>
  </si>
  <si>
    <t xml:space="preserve">Farm-to-Table Events (annual)</t>
  </si>
  <si>
    <t xml:space="preserve">Workshop/Education Revenue</t>
  </si>
  <si>
    <t xml:space="preserve">Value-Added Products (preserves, etc.)</t>
  </si>
  <si>
    <t xml:space="preserve">Farm Stay / Agritourism</t>
  </si>
  <si>
    <t xml:space="preserve">Total Additional Revenue</t>
  </si>
  <si>
    <t xml:space="preserve">TOTAL REVENUE BY YEAR</t>
  </si>
  <si>
    <t xml:space="preserve">Year 1 Total Revenue</t>
  </si>
  <si>
    <t xml:space="preserve">Year 2 Total Revenue</t>
  </si>
  <si>
    <t xml:space="preserve">Year 3 Total Revenue</t>
  </si>
  <si>
    <t xml:space="preserve">Year 4 Total Revenue</t>
  </si>
  <si>
    <t xml:space="preserve">Year 5 Total Revenue</t>
  </si>
  <si>
    <t xml:space="preserve">HOUSEHOLD MODEL &amp; PER-CAPITA RESOURCE ADJUSTMENT</t>
  </si>
  <si>
    <t xml:space="preserve">One seat = one household. Equal buy-in, equitable resource costs.</t>
  </si>
  <si>
    <t xml:space="preserve">Governance: 1 household = 1 vote. Kids welcome. Families belong.</t>
  </si>
  <si>
    <t xml:space="preserve">COMMUNITY COMPOSITION (example scenario)</t>
  </si>
  <si>
    <t xml:space="preserve">Household</t>
  </si>
  <si>
    <t xml:space="preserve">Adults</t>
  </si>
  <si>
    <t xml:space="preserve">Children</t>
  </si>
  <si>
    <t xml:space="preserve">Total Persons</t>
  </si>
  <si>
    <t xml:space="preserve">Buy-In</t>
  </si>
  <si>
    <t xml:space="preserve">Monthly Dues (base)</t>
  </si>
  <si>
    <t xml:space="preserve">Resource Adjustment</t>
  </si>
  <si>
    <t xml:space="preserve">Total Monthly</t>
  </si>
  <si>
    <t xml:space="preserve">Household 1 — Single adult</t>
  </si>
  <si>
    <t xml:space="preserve">Household 2 — Single adult</t>
  </si>
  <si>
    <t xml:space="preserve">Household 3 — Couple</t>
  </si>
  <si>
    <t xml:space="preserve">Household 4 — Couple</t>
  </si>
  <si>
    <t xml:space="preserve">Household 5 — Couple + 1 child</t>
  </si>
  <si>
    <t xml:space="preserve">Household 6 — Single parent + 2 kids</t>
  </si>
  <si>
    <t xml:space="preserve">Household 7 — Couple + 2 children</t>
  </si>
  <si>
    <t xml:space="preserve">Household 8 — Single adult</t>
  </si>
  <si>
    <t xml:space="preserve">Household 9 — Couple + 1 child</t>
  </si>
  <si>
    <t xml:space="preserve">Household 10 — Couple</t>
  </si>
  <si>
    <t xml:space="preserve">Household 11 — Single adult + 1 child</t>
  </si>
  <si>
    <t xml:space="preserve">Household 12 — Couple + 3 children</t>
  </si>
  <si>
    <t xml:space="preserve">TOTALS / AVERAGES</t>
  </si>
  <si>
    <t xml:space="preserve">RESOURCE ADJUSTMENT PARAMETERS</t>
  </si>
  <si>
    <t xml:space="preserve">Per-capita resource fee (per additional person/month)</t>
  </si>
  <si>
    <t xml:space="preserve">Covers: water, waste, shared utilities, common meals</t>
  </si>
  <si>
    <t xml:space="preserve">HOW IT WORKS</t>
  </si>
  <si>
    <t xml:space="preserve">Every household pays the same base buy-in and the same base monthly dues.</t>
  </si>
  <si>
    <t xml:space="preserve">The per-capita resource adjustment adds a small amount per additional person in the household.</t>
  </si>
  <si>
    <t xml:space="preserve">A single adult pays $0 adjustment. A couple pays 1× the adjustment. A family of 4 pays 3×.</t>
  </si>
  <si>
    <t xml:space="preserve">Children count — they use water, food, and space — but at the same rate as adults. No penalty for kids.</t>
  </si>
  <si>
    <t xml:space="preserve">This keeps things equitable: singles aren't subsidizing families, families aren't punished for existing.</t>
  </si>
  <si>
    <t xml:space="preserve">The adjustment covers variable costs only (water, waste, food share). Governance stays equal: 1 household = 1 vote.</t>
  </si>
  <si>
    <t xml:space="preserve">CHILDREN &amp; COMMUNITY</t>
  </si>
  <si>
    <t xml:space="preserve">Children born to or adopted by member households are automatically part of the community.</t>
  </si>
  <si>
    <t xml:space="preserve">Any future applicant, whether raised on this land or arriving from elsewhere, earns their place by the same process.</t>
  </si>
  <si>
    <t xml:space="preserve">The community commits to being a place where children are welcomed, safe, and nourished.</t>
  </si>
  <si>
    <t xml:space="preserve">FOUNDER MODEL — YOU BUY THE LAND, THEY JOIN THE VISION</t>
  </si>
  <si>
    <t xml:space="preserve">Founder acquires land into CLT, then recruits households. Buy-ins fund infrastructure and operations.</t>
  </si>
  <si>
    <t xml:space="preserve">FOUNDER LAND ACQUISITION</t>
  </si>
  <si>
    <t xml:space="preserve">25-40 acres for full 12-household build-out</t>
  </si>
  <si>
    <t xml:space="preserve">Edit for your target region</t>
  </si>
  <si>
    <t xml:space="preserve">Land purchase total</t>
  </si>
  <si>
    <t xml:space="preserve">Title, survey, environmental</t>
  </si>
  <si>
    <t xml:space="preserve">Legal — CLT formation + closing</t>
  </si>
  <si>
    <t xml:space="preserve">TOTAL FOUNDER OUTLAY</t>
  </si>
  <si>
    <t xml:space="preserve">Your personal investment to secure the land</t>
  </si>
  <si>
    <t xml:space="preserve">FUNDING SOURCES FOR FOUNDER</t>
  </si>
  <si>
    <t xml:space="preserve">Personal savings</t>
  </si>
  <si>
    <t xml:space="preserve">What you can put in today</t>
  </si>
  <si>
    <t xml:space="preserve">USDA FSA Beginning Farmer loan</t>
  </si>
  <si>
    <t xml:space="preserve">Up to $600K for land. 1.75% interest, 40-year term</t>
  </si>
  <si>
    <t xml:space="preserve">CDFI community development loan</t>
  </si>
  <si>
    <t xml:space="preserve">Community development financial institution</t>
  </si>
  <si>
    <t xml:space="preserve">Grant funding (USDA, state ag)</t>
  </si>
  <si>
    <t xml:space="preserve">Competitive but available for CLT/ag projects</t>
  </si>
  <si>
    <t xml:space="preserve">Impact investor / donor</t>
  </si>
  <si>
    <t xml:space="preserve">Mission-aligned capital</t>
  </si>
  <si>
    <t xml:space="preserve">Crowdfunding / community raise</t>
  </si>
  <si>
    <t xml:space="preserve">Story-driven campaign for open-source model</t>
  </si>
  <si>
    <t xml:space="preserve">TOTAL FUNDING AVAILABLE</t>
  </si>
  <si>
    <t xml:space="preserve">FUNDING GAP</t>
  </si>
  <si>
    <t xml:space="preserve">Positive = surplus, Negative = still need funding</t>
  </si>
  <si>
    <t xml:space="preserve">HOUSEHOLD RECRUITMENT TIMELINE</t>
  </si>
  <si>
    <t xml:space="preserve">Milestone</t>
  </si>
  <si>
    <t xml:space="preserve">Cumulative Buy-In</t>
  </si>
  <si>
    <t xml:space="preserve">Status</t>
  </si>
  <si>
    <t xml:space="preserve">Land secured (Month 0)</t>
  </si>
  <si>
    <t xml:space="preserve">Founder only — land in CLT</t>
  </si>
  <si>
    <t xml:space="preserve">First wave (Months 1-6)</t>
  </si>
  <si>
    <t xml:space="preserve">Early believers who walk the land</t>
  </si>
  <si>
    <t xml:space="preserve">Second wave (Months 6-12)</t>
  </si>
  <si>
    <t xml:space="preserve">Word of mouth, visible progress</t>
  </si>
  <si>
    <t xml:space="preserve">Third wave (Year 1-2)</t>
  </si>
  <si>
    <t xml:space="preserve">Community reputation building</t>
  </si>
  <si>
    <t xml:space="preserve">Full Council (Year 2-3)</t>
  </si>
  <si>
    <t xml:space="preserve">Model proven, final seats fill</t>
  </si>
  <si>
    <t xml:space="preserve">TOTAL HOUSEHOLDS</t>
  </si>
  <si>
    <t xml:space="preserve">TOTAL BUY-IN REVENUE</t>
  </si>
  <si>
    <t xml:space="preserve">Goes to infrastructure + operations, NOT land (already secured)</t>
  </si>
  <si>
    <t xml:space="preserve">WHERE BUY-IN MONEY GOES (INFRASTRUCTURE)</t>
  </si>
  <si>
    <t xml:space="preserve">Priority 1 — water access</t>
  </si>
  <si>
    <t xml:space="preserve">Septic system</t>
  </si>
  <si>
    <t xml:space="preserve">At least one for common area</t>
  </si>
  <si>
    <t xml:space="preserve">Electrical service</t>
  </si>
  <si>
    <t xml:space="preserve">Rural co-op connection or solar</t>
  </si>
  <si>
    <t xml:space="preserve">Gravel, grading. Sweat equity.</t>
  </si>
  <si>
    <t xml:space="preserve">Pole barn or pavilion</t>
  </si>
  <si>
    <t xml:space="preserve">Fencing (garden + perimeter)</t>
  </si>
  <si>
    <t xml:space="preserve">Deer fence essential</t>
  </si>
  <si>
    <t xml:space="preserve">Buy used. Share everything.</t>
  </si>
  <si>
    <t xml:space="preserve">Used farm vehicle</t>
  </si>
  <si>
    <t xml:space="preserve">One shared truck</t>
  </si>
  <si>
    <t xml:space="preserve">First-season seeds &amp; supplies</t>
  </si>
  <si>
    <t xml:space="preserve">Start growing immediately</t>
  </si>
  <si>
    <t xml:space="preserve">Emergency reserve</t>
  </si>
  <si>
    <t xml:space="preserve">6 months of unexpected costs</t>
  </si>
  <si>
    <t xml:space="preserve">TOTAL INFRASTRUCTURE NEEDED</t>
  </si>
  <si>
    <t xml:space="preserve">Covered by household buy-ins?</t>
  </si>
  <si>
    <t xml:space="preserve">Positive = surplus for additional improvements</t>
  </si>
  <si>
    <t xml:space="preserve">FOUNDER ADVANTAGE vs. POOL MODEL</t>
  </si>
  <si>
    <t xml:space="preserve">Factor</t>
  </si>
  <si>
    <t xml:space="preserve">Pool Model (12 at once)</t>
  </si>
  <si>
    <t xml:space="preserve">Founder Model</t>
  </si>
  <si>
    <t xml:space="preserve">Must find all 12 first?</t>
  </si>
  <si>
    <t xml:space="preserve">Yes — can't buy land without full pool</t>
  </si>
  <si>
    <t xml:space="preserve">No — land secured first, recruit into reality</t>
  </si>
  <si>
    <t xml:space="preserve">Land purchase funding</t>
  </si>
  <si>
    <t xml:space="preserve">$150K from 12 × $12.5K</t>
  </si>
  <si>
    <t xml:space="preserve">Founder + grants + loans</t>
  </si>
  <si>
    <t xml:space="preserve">What buy-in funds</t>
  </si>
  <si>
    <t xml:space="preserve">Land + infrastructure + operations</t>
  </si>
  <si>
    <t xml:space="preserve">Infrastructure + operations only</t>
  </si>
  <si>
    <t xml:space="preserve">Recruitment difficulty</t>
  </si>
  <si>
    <t xml:space="preserve">Hard — selling a spreadsheet</t>
  </si>
  <si>
    <t xml:space="preserve">Easier — people can walk the land</t>
  </si>
  <si>
    <t xml:space="preserve">Founder financial risk</t>
  </si>
  <si>
    <t xml:space="preserve">Shared equally across 12</t>
  </si>
  <si>
    <t xml:space="preserve">Founder carries until CLT holds title</t>
  </si>
  <si>
    <t xml:space="preserve">Time to full community</t>
  </si>
  <si>
    <t xml:space="preserve">All at once (if you can find them)</t>
  </si>
  <si>
    <t xml:space="preserve">2-3 years phased growth</t>
  </si>
  <si>
    <t xml:space="preserve">CLT nonprofit benefits</t>
  </si>
  <si>
    <t xml:space="preserve">Limited — needs 12 to start</t>
  </si>
  <si>
    <t xml:space="preserve">Full — 501(c)(2) opens grant doors</t>
  </si>
  <si>
    <t xml:space="preserve">SMALL START — 3 HOUSEHOLDS, REAL LAND, REAL NUMBERS</t>
  </si>
  <si>
    <t xml:space="preserve">What it actually looks like to start with 3 instead of 12. Scale the vision to the people you have.</t>
  </si>
  <si>
    <t xml:space="preserve">THE CASH POOL — 3 HOUSEHOLDS</t>
  </si>
  <si>
    <t xml:space="preserve">Founding households</t>
  </si>
  <si>
    <t xml:space="preserve">Everything you have. Make it count.</t>
  </si>
  <si>
    <t xml:space="preserve">WHAT $30K ACTUALLY BUYS</t>
  </si>
  <si>
    <t xml:space="preserve">3-5 acres. Enough for 3 households + growing space</t>
  </si>
  <si>
    <t xml:space="preserve">Rural land. Adjust for your region.</t>
  </si>
  <si>
    <t xml:space="preserve">Legal (CLT formation + closing)</t>
  </si>
  <si>
    <t xml:space="preserve">Simpler at small scale</t>
  </si>
  <si>
    <t xml:space="preserve">REMAINING AFTER LAND</t>
  </si>
  <si>
    <t xml:space="preserve">What's left for infrastructure</t>
  </si>
  <si>
    <t xml:space="preserve">PHASE 2 — MINIMAL VIABLE INFRASTRUCTURE</t>
  </si>
  <si>
    <t xml:space="preserve">Well or water access</t>
  </si>
  <si>
    <t xml:space="preserve">Shared well or existing water source</t>
  </si>
  <si>
    <t xml:space="preserve">Composting toilet system</t>
  </si>
  <si>
    <t xml:space="preserve">Skip septic at this scale. Legal in most rural areas.</t>
  </si>
  <si>
    <t xml:space="preserve">Temporary shelter (yurt/RV pad)</t>
  </si>
  <si>
    <t xml:space="preserve">Not houses yet — proving ground phase</t>
  </si>
  <si>
    <t xml:space="preserve">Garden infrastructure</t>
  </si>
  <si>
    <t xml:space="preserve">Raised beds, deer fence, irrigation</t>
  </si>
  <si>
    <t xml:space="preserve">Basic tools</t>
  </si>
  <si>
    <t xml:space="preserve">Hand tools, shared. Buy used.</t>
  </si>
  <si>
    <t xml:space="preserve">Seeds + first season supplies</t>
  </si>
  <si>
    <t xml:space="preserve">Small buffer for surprises</t>
  </si>
  <si>
    <t xml:space="preserve">REMAINING AFTER INFRASTRUCTURE</t>
  </si>
  <si>
    <t xml:space="preserve">Positive = breathing room. Negative = cut something.</t>
  </si>
  <si>
    <t xml:space="preserve">MONTHLY OPERATING COSTS — 3 HOUSEHOLDS</t>
  </si>
  <si>
    <t xml:space="preserve">Monthly</t>
  </si>
  <si>
    <t xml:space="preserve">Annual</t>
  </si>
  <si>
    <t xml:space="preserve">Property tax</t>
  </si>
  <si>
    <t xml:space="preserve">Lower on 5 acres</t>
  </si>
  <si>
    <t xml:space="preserve">Property insurance</t>
  </si>
  <si>
    <t xml:space="preserve">Basic coverage</t>
  </si>
  <si>
    <t xml:space="preserve">Internet / communications</t>
  </si>
  <si>
    <t xml:space="preserve">Shared plan</t>
  </si>
  <si>
    <t xml:space="preserve">Seeds &amp; supplies (ongoing)</t>
  </si>
  <si>
    <t xml:space="preserve">After initial investment</t>
  </si>
  <si>
    <t xml:space="preserve">Fuel &amp; utilities</t>
  </si>
  <si>
    <t xml:space="preserve">Minimal at this scale</t>
  </si>
  <si>
    <t xml:space="preserve">Maintenance reserve</t>
  </si>
  <si>
    <t xml:space="preserve">Things break</t>
  </si>
  <si>
    <t xml:space="preserve">TOTAL MONTHLY OPERATING</t>
  </si>
  <si>
    <t xml:space="preserve">Per household per month</t>
  </si>
  <si>
    <t xml:space="preserve">What each household actually pays monthly</t>
  </si>
  <si>
    <t xml:space="preserve">REVENUE — SMALL SCALE CSA + MARKET</t>
  </si>
  <si>
    <t xml:space="preserve">Revenue Stream</t>
  </si>
  <si>
    <t xml:space="preserve">Year 1</t>
  </si>
  <si>
    <t xml:space="preserve">Year 2</t>
  </si>
  <si>
    <t xml:space="preserve">Year 3</t>
  </si>
  <si>
    <t xml:space="preserve">CSA share price (weekly)</t>
  </si>
  <si>
    <t xml:space="preserve">Growing season (weeks)</t>
  </si>
  <si>
    <t xml:space="preserve">CSA subscribers</t>
  </si>
  <si>
    <t xml:space="preserve">CSA revenue</t>
  </si>
  <si>
    <t xml:space="preserve">Farmers market + direct sales</t>
  </si>
  <si>
    <t xml:space="preserve">TOTAL ANNUAL REVENUE</t>
  </si>
  <si>
    <t xml:space="preserve">Annual operating costs</t>
  </si>
  <si>
    <t xml:space="preserve">NET POSITION</t>
  </si>
  <si>
    <t xml:space="preserve">GROWTH PATH — FROM 3 TO 12</t>
  </si>
  <si>
    <t xml:space="preserve">New Buy-In $</t>
  </si>
  <si>
    <t xml:space="preserve">Cumulative Infrastructure $</t>
  </si>
  <si>
    <t xml:space="preserve">Year 0 — The Start</t>
  </si>
  <si>
    <t xml:space="preserve">You three. The land. The first season.</t>
  </si>
  <si>
    <t xml:space="preserve">Year 1 — Proof of Concept</t>
  </si>
  <si>
    <t xml:space="preserve">Friends who watched you build and want in.</t>
  </si>
  <si>
    <t xml:space="preserve">Year 2 — Growing Reputation</t>
  </si>
  <si>
    <t xml:space="preserve">Word spreads. Land expansion if needed.</t>
  </si>
  <si>
    <t xml:space="preserve">Year 3 — Approaching Full</t>
  </si>
  <si>
    <t xml:space="preserve">Selective. Chemistry matters more than speed.</t>
  </si>
  <si>
    <t xml:space="preserve">Year 4 — Full Council</t>
  </si>
  <si>
    <t xml:space="preserve">12 households. Council of Twelve is seated.</t>
  </si>
  <si>
    <t xml:space="preserve">TOTAL AT FULL COUNCIL</t>
  </si>
  <si>
    <t xml:space="preserve">3 households can buy 3-5 acres of rural land for $7,500-$12,500.</t>
  </si>
  <si>
    <t xml:space="preserve">That leaves $17,500-$22,500 for infrastructure — tight but doable with sweat equity.</t>
  </si>
  <si>
    <t xml:space="preserve">Monthly cost per household: ~$120. Manageable alongside off-farm income.</t>
  </si>
  <si>
    <t xml:space="preserve">By Year 2, CSA revenue should cover operating costs. By Year 3, it generates surplus.</t>
  </si>
  <si>
    <t xml:space="preserve">Each new household that joins brings $12,500 for improvements — the community gets better as it grows.</t>
  </si>
  <si>
    <t xml:space="preserve">The land doesn't care if you start with 3. The model works at every scale. Start.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</si>
</sst>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\$#,##0"/>
    <numFmt numFmtId="167" formatCode="0.0%"/>
    <numFmt numFmtId="168" formatCode="\$#,##0;&quot;($&quot;#,##0\)"/>
    <numFmt numFmtId="169" formatCode="\$#,##0;&quot;($&quot;#,##0\);\-"/>
  </numFmts>
  <fonts count="5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2E4057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i val="true"/>
      <sz val="9"/>
      <color rgb="FF0000FF"/>
      <name val="Arial"/>
      <family val="0"/>
      <charset val="1"/>
    </font>
    <font>
      <b val="true"/>
      <sz val="12"/>
      <color rgb="FF2E4057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sz val="9"/>
      <color rgb="FF666666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9"/>
      <color rgb="FFCC0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008000"/>
      <name val="Arial"/>
      <family val="0"/>
      <charset val="1"/>
    </font>
    <font>
      <b val="true"/>
      <sz val="14"/>
      <color rgb="FFCC0000"/>
      <name val="Arial"/>
      <family val="0"/>
      <charset val="1"/>
    </font>
    <font>
      <sz val="9"/>
      <color rgb="FF333333"/>
      <name val="Arial"/>
      <family val="0"/>
      <charset val="1"/>
    </font>
    <font>
      <i val="true"/>
      <sz val="11"/>
      <color rgb="FFCC0000"/>
      <name val="Arial"/>
      <family val="0"/>
      <charset val="1"/>
    </font>
    <font>
      <b val="true"/>
      <sz val="12"/>
      <name val="Arial"/>
      <family val="0"/>
      <charset val="1"/>
    </font>
    <font>
      <b val="true"/>
      <sz val="20"/>
      <color rgb="FF2E4057"/>
      <name val="Arial"/>
      <family val="0"/>
      <charset val="1"/>
    </font>
    <font>
      <b val="true"/>
      <sz val="13"/>
      <color rgb="FF2E4057"/>
      <name val="Arial"/>
      <family val="0"/>
      <charset val="1"/>
    </font>
    <font>
      <sz val="11"/>
      <color rgb="FF008000"/>
      <name val="Arial"/>
      <family val="0"/>
      <charset val="1"/>
    </font>
    <font>
      <b val="true"/>
      <sz val="14"/>
      <color rgb="FF2D5016"/>
      <name val="Arial"/>
      <family val="0"/>
      <charset val="1"/>
    </font>
    <font>
      <i val="true"/>
      <sz val="11"/>
      <color rgb="FF6B3A2A"/>
      <name val="Arial"/>
      <family val="0"/>
      <charset val="1"/>
    </font>
    <font>
      <b val="true"/>
      <i val="true"/>
      <sz val="10"/>
      <color rgb="FF2D501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6B3A2A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CC0000"/>
      <name val="Arial"/>
      <family val="0"/>
      <charset val="1"/>
    </font>
    <font>
      <sz val="10"/>
      <color rgb="FF2D5016"/>
      <name val="Arial"/>
      <family val="0"/>
      <charset val="1"/>
    </font>
    <font>
      <sz val="9"/>
      <color rgb="FF000000"/>
      <name val="Arial"/>
      <family val="0"/>
      <charset val="1"/>
    </font>
    <font>
      <sz val="10"/>
      <color rgb="FFCC7700"/>
      <name val="Arial"/>
      <family val="0"/>
      <charset val="1"/>
    </font>
    <font>
      <b val="true"/>
      <sz val="12"/>
      <color rgb="FF2D5016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1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i val="true"/>
      <sz val="9"/>
      <color rgb="FF4A7A3A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1"/>
      <color rgb="FF2D5016"/>
      <name val="Arial"/>
      <family val="0"/>
      <charset val="1"/>
    </font>
    <font>
      <sz val="9"/>
      <color rgb="FF2D5016"/>
      <name val="Arial"/>
      <family val="0"/>
      <charset val="1"/>
    </font>
    <font>
      <i val="true"/>
      <sz val="10"/>
      <color rgb="FF0000FF"/>
      <name val="Arial"/>
      <family val="0"/>
      <charset val="1"/>
    </font>
    <font>
      <b val="true"/>
      <sz val="11"/>
      <color rgb="FF6B3A2A"/>
      <name val="Arial"/>
      <family val="0"/>
      <charset val="1"/>
    </font>
    <font>
      <sz val="10"/>
      <color rgb="FF666666"/>
      <name val="Arial"/>
      <family val="0"/>
      <charset val="1"/>
    </font>
    <font>
      <b val="true"/>
      <sz val="11"/>
      <name val="Arial"/>
      <family val="0"/>
      <charset val="1"/>
    </font>
    <font>
      <b val="true"/>
      <i val="true"/>
      <sz val="12"/>
      <color rgb="FF2D5016"/>
      <name val="Arial"/>
      <family val="0"/>
      <charset val="1"/>
    </font>
    <font>
      <i val="true"/>
      <sz val="10"/>
      <color rgb="FF4A7C59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333333"/>
      <name val="Arial"/>
      <family val="0"/>
      <charset val="1"/>
    </font>
    <font>
      <i val="true"/>
      <sz val="11"/>
      <color rgb="FF666666"/>
      <name val="Arial"/>
      <family val="0"/>
      <charset val="1"/>
    </font>
    <font>
      <b val="true"/>
      <sz val="12"/>
      <color rgb="FF6B3A2A"/>
      <name val="Arial"/>
      <family val="0"/>
      <charset val="1"/>
    </font>
    <font>
      <b val="true"/>
      <sz val="11"/>
      <color rgb="FF008000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2E4057"/>
        <bgColor rgb="FF333333"/>
      </patternFill>
    </fill>
    <fill>
      <patternFill patternType="solid">
        <fgColor rgb="FFFFF2CC"/>
        <bgColor rgb="FFF5F0E0"/>
      </patternFill>
    </fill>
    <fill>
      <patternFill patternType="solid">
        <fgColor rgb="FFD5E8D4"/>
        <bgColor rgb="FFE8F0E0"/>
      </patternFill>
    </fill>
    <fill>
      <patternFill patternType="solid">
        <fgColor rgb="FFB8D4E3"/>
        <bgColor rgb="FFCCCCCC"/>
      </patternFill>
    </fill>
    <fill>
      <patternFill patternType="solid">
        <fgColor rgb="FFFCE4D6"/>
        <bgColor rgb="FFF5EDE8"/>
      </patternFill>
    </fill>
    <fill>
      <patternFill patternType="solid">
        <fgColor rgb="FF6B3A2A"/>
        <bgColor rgb="FF333333"/>
      </patternFill>
    </fill>
    <fill>
      <patternFill patternType="solid">
        <fgColor rgb="FFF5EDE8"/>
        <bgColor rgb="FFF5F0E0"/>
      </patternFill>
    </fill>
    <fill>
      <patternFill patternType="solid">
        <fgColor rgb="FFE8F5E0"/>
        <bgColor rgb="FFE8F0E0"/>
      </patternFill>
    </fill>
    <fill>
      <patternFill patternType="solid">
        <fgColor rgb="FF2D5016"/>
        <bgColor rgb="FF333333"/>
      </patternFill>
    </fill>
    <fill>
      <patternFill patternType="solid">
        <fgColor rgb="FFF5F0E0"/>
        <bgColor rgb="FFF5EDE8"/>
      </patternFill>
    </fill>
    <fill>
      <patternFill patternType="solid">
        <fgColor rgb="FFE8F0E0"/>
        <bgColor rgb="FFE8F5E0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2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6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7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7" fillId="8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2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3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10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5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6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1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11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4" fillId="11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1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9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9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9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2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1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2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11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2" fillId="11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3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4" fillId="11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3" fillId="9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8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0" fillId="1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2" fillId="1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11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4A7A3A"/>
      <rgbColor rgb="FF800080"/>
      <rgbColor rgb="FF008080"/>
      <rgbColor rgb="FFCCCCCC"/>
      <rgbColor rgb="FF6AA84F"/>
      <rgbColor rgb="FF9999FF"/>
      <rgbColor rgb="FF9C27B0"/>
      <rgbColor rgb="FFFFF2CC"/>
      <rgbColor rgb="FFE8F0E0"/>
      <rgbColor rgb="FF660066"/>
      <rgbColor rgb="FFFF8080"/>
      <rgbColor rgb="FF0066CC"/>
      <rgbColor rgb="FFB8D4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5E8D4"/>
      <rgbColor rgb="FFE8F5E0"/>
      <rgbColor rgb="FFF5F0E0"/>
      <rgbColor rgb="FFF5EDE8"/>
      <rgbColor rgb="FFFF99CC"/>
      <rgbColor rgb="FFCC99FF"/>
      <rgbColor rgb="FFFCE4D6"/>
      <rgbColor rgb="FF3366FF"/>
      <rgbColor rgb="FF33CCCC"/>
      <rgbColor rgb="FF99CC00"/>
      <rgbColor rgb="FFFFCC00"/>
      <rgbColor rgb="FFFF9900"/>
      <rgbColor rgb="FFCC7700"/>
      <rgbColor rgb="FF666666"/>
      <rgbColor rgb="FFC27BA0"/>
      <rgbColor rgb="FF003366"/>
      <rgbColor rgb="FF4A7C59"/>
      <rgbColor rgb="FF003300"/>
      <rgbColor rgb="FF2D5016"/>
      <rgbColor rgb="FF6B3A2A"/>
      <rgbColor rgb="FF993366"/>
      <rgbColor rgb="FF2E405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0000"/>
    <pageSetUpPr fitToPage="false"/>
  </sheetPr>
  <dimension ref="A1:C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8"/>
    <col collapsed="false" customWidth="true" hidden="false" outlineLevel="0" max="2" min="2" style="1" width="18"/>
    <col collapsed="false" customWidth="true" hidden="false" outlineLevel="0" max="3" min="3" style="1" width="55"/>
  </cols>
  <sheetData>
    <row r="1" customFormat="false" ht="19.5" hidden="false" customHeight="true" outlineLevel="0" collapsed="false">
      <c r="A1" s="2" t="s">
        <v>0</v>
      </c>
    </row>
    <row r="2" customFormat="false" ht="15" hidden="false" customHeight="true" outlineLevel="0" collapsed="false">
      <c r="A2" s="3" t="s">
        <v>1</v>
      </c>
    </row>
    <row r="3" customFormat="false" ht="15" hidden="false" customHeight="true" outlineLevel="0" collapsed="false">
      <c r="A3" s="4" t="s">
        <v>2</v>
      </c>
    </row>
    <row r="5" customFormat="false" ht="15" hidden="false" customHeight="true" outlineLevel="0" collapsed="false">
      <c r="A5" s="5" t="s">
        <v>3</v>
      </c>
    </row>
    <row r="6" customFormat="false" ht="15" hidden="false" customHeight="true" outlineLevel="0" collapsed="false">
      <c r="A6" s="6" t="s">
        <v>4</v>
      </c>
      <c r="B6" s="6" t="s">
        <v>5</v>
      </c>
      <c r="C6" s="6" t="s">
        <v>6</v>
      </c>
    </row>
    <row r="7" customFormat="false" ht="15" hidden="false" customHeight="true" outlineLevel="0" collapsed="false">
      <c r="A7" s="7" t="s">
        <v>7</v>
      </c>
      <c r="B7" s="8" t="n">
        <v>12</v>
      </c>
      <c r="C7" s="9" t="s">
        <v>8</v>
      </c>
    </row>
    <row r="8" customFormat="false" ht="15" hidden="false" customHeight="true" outlineLevel="0" collapsed="false">
      <c r="A8" s="7" t="s">
        <v>9</v>
      </c>
      <c r="B8" s="10" t="n">
        <v>12500</v>
      </c>
      <c r="C8" s="9" t="s">
        <v>10</v>
      </c>
    </row>
    <row r="9" customFormat="false" ht="15" hidden="false" customHeight="true" outlineLevel="0" collapsed="false">
      <c r="A9" s="11" t="s">
        <v>11</v>
      </c>
      <c r="B9" s="12" t="n">
        <f aca="false">B7*B8</f>
        <v>150000</v>
      </c>
      <c r="C9" s="13" t="s">
        <v>12</v>
      </c>
    </row>
    <row r="11" customFormat="false" ht="15" hidden="false" customHeight="true" outlineLevel="0" collapsed="false">
      <c r="A11" s="14" t="s">
        <v>13</v>
      </c>
      <c r="B11" s="15"/>
      <c r="C11" s="15"/>
    </row>
    <row r="12" customFormat="false" ht="15" hidden="false" customHeight="true" outlineLevel="0" collapsed="false">
      <c r="A12" s="6" t="s">
        <v>14</v>
      </c>
      <c r="B12" s="6" t="s">
        <v>15</v>
      </c>
      <c r="C12" s="6" t="s">
        <v>6</v>
      </c>
    </row>
    <row r="13" customFormat="false" ht="15" hidden="false" customHeight="true" outlineLevel="0" collapsed="false">
      <c r="A13" s="7" t="s">
        <v>16</v>
      </c>
      <c r="B13" s="8" t="n">
        <v>30</v>
      </c>
      <c r="C13" s="9" t="s">
        <v>17</v>
      </c>
    </row>
    <row r="14" customFormat="false" ht="15" hidden="false" customHeight="true" outlineLevel="0" collapsed="false">
      <c r="A14" s="7" t="s">
        <v>18</v>
      </c>
      <c r="B14" s="10" t="n">
        <v>2500</v>
      </c>
      <c r="C14" s="9" t="s">
        <v>19</v>
      </c>
    </row>
    <row r="15" customFormat="false" ht="15" hidden="false" customHeight="true" outlineLevel="0" collapsed="false">
      <c r="A15" s="7" t="s">
        <v>20</v>
      </c>
      <c r="B15" s="16" t="n">
        <f aca="false">B13*B14</f>
        <v>75000</v>
      </c>
      <c r="C15" s="9"/>
    </row>
    <row r="16" customFormat="false" ht="15" hidden="false" customHeight="true" outlineLevel="0" collapsed="false">
      <c r="A16" s="7" t="s">
        <v>21</v>
      </c>
      <c r="B16" s="10" t="n">
        <v>1500</v>
      </c>
      <c r="C16" s="9" t="s">
        <v>22</v>
      </c>
    </row>
    <row r="17" customFormat="false" ht="15" hidden="false" customHeight="true" outlineLevel="0" collapsed="false">
      <c r="A17" s="7" t="s">
        <v>23</v>
      </c>
      <c r="B17" s="10" t="n">
        <v>2500</v>
      </c>
      <c r="C17" s="9" t="s">
        <v>24</v>
      </c>
    </row>
    <row r="18" customFormat="false" ht="15" hidden="false" customHeight="true" outlineLevel="0" collapsed="false">
      <c r="A18" s="7" t="s">
        <v>25</v>
      </c>
      <c r="B18" s="10" t="n">
        <v>1000</v>
      </c>
      <c r="C18" s="9" t="s">
        <v>26</v>
      </c>
    </row>
    <row r="19" customFormat="false" ht="15" hidden="false" customHeight="true" outlineLevel="0" collapsed="false">
      <c r="A19" s="7" t="s">
        <v>27</v>
      </c>
      <c r="B19" s="10" t="n">
        <v>3000</v>
      </c>
      <c r="C19" s="9" t="s">
        <v>28</v>
      </c>
    </row>
    <row r="20" customFormat="false" ht="15" hidden="false" customHeight="true" outlineLevel="0" collapsed="false">
      <c r="A20" s="7" t="s">
        <v>29</v>
      </c>
      <c r="B20" s="10" t="n">
        <v>1500</v>
      </c>
      <c r="C20" s="9" t="s">
        <v>30</v>
      </c>
    </row>
    <row r="21" customFormat="false" ht="15" hidden="false" customHeight="true" outlineLevel="0" collapsed="false">
      <c r="A21" s="7" t="s">
        <v>31</v>
      </c>
      <c r="B21" s="10" t="n">
        <v>2000</v>
      </c>
      <c r="C21" s="9" t="s">
        <v>32</v>
      </c>
    </row>
    <row r="22" customFormat="false" ht="15" hidden="false" customHeight="true" outlineLevel="0" collapsed="false">
      <c r="A22" s="11" t="s">
        <v>33</v>
      </c>
      <c r="B22" s="12" t="n">
        <f aca="false">B15+SUM(B16:B21)</f>
        <v>86500</v>
      </c>
      <c r="C22" s="17"/>
    </row>
    <row r="23" customFormat="false" ht="15" hidden="false" customHeight="true" outlineLevel="0" collapsed="false">
      <c r="A23" s="18" t="s">
        <v>34</v>
      </c>
      <c r="B23" s="19" t="n">
        <f aca="false">B9-B22</f>
        <v>63500</v>
      </c>
      <c r="C23" s="20" t="s">
        <v>35</v>
      </c>
    </row>
    <row r="25" customFormat="false" ht="15" hidden="false" customHeight="true" outlineLevel="0" collapsed="false">
      <c r="A25" s="14" t="s">
        <v>36</v>
      </c>
      <c r="B25" s="15"/>
      <c r="C25" s="15"/>
    </row>
    <row r="26" customFormat="false" ht="15" hidden="false" customHeight="true" outlineLevel="0" collapsed="false">
      <c r="A26" s="6" t="s">
        <v>14</v>
      </c>
      <c r="B26" s="6" t="s">
        <v>15</v>
      </c>
      <c r="C26" s="6" t="s">
        <v>37</v>
      </c>
    </row>
    <row r="27" customFormat="false" ht="15" hidden="false" customHeight="true" outlineLevel="0" collapsed="false">
      <c r="A27" s="7" t="s">
        <v>38</v>
      </c>
      <c r="B27" s="10" t="n">
        <v>8000</v>
      </c>
      <c r="C27" s="21" t="s">
        <v>39</v>
      </c>
    </row>
    <row r="28" customFormat="false" ht="15" hidden="false" customHeight="true" outlineLevel="0" collapsed="false">
      <c r="A28" s="7" t="s">
        <v>40</v>
      </c>
      <c r="B28" s="10" t="n">
        <v>5000</v>
      </c>
      <c r="C28" s="21" t="s">
        <v>41</v>
      </c>
    </row>
    <row r="29" customFormat="false" ht="15" hidden="false" customHeight="true" outlineLevel="0" collapsed="false">
      <c r="A29" s="7" t="s">
        <v>42</v>
      </c>
      <c r="B29" s="10" t="n">
        <v>6000</v>
      </c>
      <c r="C29" s="21" t="s">
        <v>43</v>
      </c>
    </row>
    <row r="30" customFormat="false" ht="15" hidden="false" customHeight="true" outlineLevel="0" collapsed="false">
      <c r="A30" s="7" t="s">
        <v>44</v>
      </c>
      <c r="B30" s="10" t="n">
        <v>3000</v>
      </c>
      <c r="C30" s="21" t="s">
        <v>45</v>
      </c>
    </row>
    <row r="31" customFormat="false" ht="21.75" hidden="false" customHeight="true" outlineLevel="0" collapsed="false">
      <c r="A31" s="7" t="s">
        <v>46</v>
      </c>
      <c r="B31" s="10" t="n">
        <v>5000</v>
      </c>
      <c r="C31" s="21" t="s">
        <v>47</v>
      </c>
    </row>
    <row r="32" customFormat="false" ht="15" hidden="false" customHeight="true" outlineLevel="0" collapsed="false">
      <c r="A32" s="7" t="s">
        <v>48</v>
      </c>
      <c r="B32" s="10" t="n">
        <v>3000</v>
      </c>
      <c r="C32" s="21" t="s">
        <v>49</v>
      </c>
    </row>
    <row r="33" customFormat="false" ht="15" hidden="false" customHeight="true" outlineLevel="0" collapsed="false">
      <c r="A33" s="7" t="s">
        <v>50</v>
      </c>
      <c r="B33" s="10" t="n">
        <v>3000</v>
      </c>
      <c r="C33" s="21" t="s">
        <v>51</v>
      </c>
    </row>
    <row r="34" customFormat="false" ht="15" hidden="false" customHeight="true" outlineLevel="0" collapsed="false">
      <c r="A34" s="7" t="s">
        <v>52</v>
      </c>
      <c r="B34" s="10" t="n">
        <v>3000</v>
      </c>
      <c r="C34" s="21" t="s">
        <v>53</v>
      </c>
    </row>
    <row r="35" customFormat="false" ht="15" hidden="false" customHeight="true" outlineLevel="0" collapsed="false">
      <c r="A35" s="7" t="s">
        <v>54</v>
      </c>
      <c r="B35" s="10" t="n">
        <v>4000</v>
      </c>
      <c r="C35" s="21" t="s">
        <v>55</v>
      </c>
    </row>
    <row r="36" customFormat="false" ht="15" hidden="false" customHeight="true" outlineLevel="0" collapsed="false">
      <c r="A36" s="11" t="s">
        <v>56</v>
      </c>
      <c r="B36" s="12" t="n">
        <f aca="false">SUM(B27:B35)</f>
        <v>40000</v>
      </c>
      <c r="C36" s="17"/>
    </row>
    <row r="37" customFormat="false" ht="15" hidden="false" customHeight="true" outlineLevel="0" collapsed="false">
      <c r="A37" s="18" t="s">
        <v>57</v>
      </c>
      <c r="B37" s="19" t="n">
        <f aca="false">B23-B36</f>
        <v>23500</v>
      </c>
      <c r="C37" s="22"/>
    </row>
    <row r="39" customFormat="false" ht="15" hidden="false" customHeight="true" outlineLevel="0" collapsed="false">
      <c r="A39" s="14" t="s">
        <v>58</v>
      </c>
      <c r="B39" s="15"/>
      <c r="C39" s="15"/>
    </row>
    <row r="40" customFormat="false" ht="15" hidden="false" customHeight="true" outlineLevel="0" collapsed="false">
      <c r="A40" s="6" t="s">
        <v>14</v>
      </c>
      <c r="B40" s="6" t="s">
        <v>15</v>
      </c>
      <c r="C40" s="6" t="s">
        <v>6</v>
      </c>
    </row>
    <row r="41" customFormat="false" ht="15" hidden="false" customHeight="true" outlineLevel="0" collapsed="false">
      <c r="A41" s="7" t="s">
        <v>59</v>
      </c>
      <c r="B41" s="10" t="n">
        <v>1500</v>
      </c>
      <c r="C41" s="21" t="s">
        <v>60</v>
      </c>
    </row>
    <row r="42" customFormat="false" ht="15" hidden="false" customHeight="true" outlineLevel="0" collapsed="false">
      <c r="A42" s="7" t="s">
        <v>61</v>
      </c>
      <c r="B42" s="10" t="n">
        <v>1500</v>
      </c>
      <c r="C42" s="21" t="s">
        <v>62</v>
      </c>
    </row>
    <row r="43" customFormat="false" ht="15" hidden="false" customHeight="true" outlineLevel="0" collapsed="false">
      <c r="A43" s="7" t="s">
        <v>63</v>
      </c>
      <c r="B43" s="10" t="n">
        <v>2000</v>
      </c>
      <c r="C43" s="21" t="s">
        <v>64</v>
      </c>
    </row>
    <row r="44" customFormat="false" ht="26.25" hidden="false" customHeight="true" outlineLevel="0" collapsed="false">
      <c r="A44" s="7" t="s">
        <v>65</v>
      </c>
      <c r="B44" s="10" t="n">
        <v>800</v>
      </c>
      <c r="C44" s="21" t="s">
        <v>66</v>
      </c>
    </row>
    <row r="45" customFormat="false" ht="15" hidden="false" customHeight="true" outlineLevel="0" collapsed="false">
      <c r="A45" s="7" t="s">
        <v>67</v>
      </c>
      <c r="B45" s="10" t="n">
        <v>500</v>
      </c>
      <c r="C45" s="21" t="s">
        <v>68</v>
      </c>
    </row>
    <row r="46" customFormat="false" ht="15" hidden="false" customHeight="true" outlineLevel="0" collapsed="false">
      <c r="A46" s="7" t="s">
        <v>69</v>
      </c>
      <c r="B46" s="10" t="n">
        <v>1000</v>
      </c>
      <c r="C46" s="21" t="s">
        <v>70</v>
      </c>
    </row>
    <row r="47" customFormat="false" ht="15" hidden="false" customHeight="true" outlineLevel="0" collapsed="false">
      <c r="A47" s="7" t="s">
        <v>71</v>
      </c>
      <c r="B47" s="10" t="n">
        <v>500</v>
      </c>
      <c r="C47" s="21" t="s">
        <v>72</v>
      </c>
    </row>
    <row r="48" customFormat="false" ht="15" hidden="false" customHeight="true" outlineLevel="0" collapsed="false">
      <c r="A48" s="7" t="s">
        <v>73</v>
      </c>
      <c r="B48" s="10" t="n">
        <v>300</v>
      </c>
      <c r="C48" s="21" t="s">
        <v>74</v>
      </c>
    </row>
    <row r="49" customFormat="false" ht="15" hidden="false" customHeight="true" outlineLevel="0" collapsed="false">
      <c r="A49" s="7" t="s">
        <v>75</v>
      </c>
      <c r="B49" s="10" t="n">
        <v>1200</v>
      </c>
      <c r="C49" s="21" t="s">
        <v>76</v>
      </c>
    </row>
    <row r="50" customFormat="false" ht="15" hidden="false" customHeight="true" outlineLevel="0" collapsed="false">
      <c r="A50" s="7" t="s">
        <v>77</v>
      </c>
      <c r="B50" s="10" t="n">
        <v>800</v>
      </c>
      <c r="C50" s="21" t="s">
        <v>78</v>
      </c>
    </row>
    <row r="51" customFormat="false" ht="15" hidden="false" customHeight="true" outlineLevel="0" collapsed="false">
      <c r="A51" s="11" t="s">
        <v>79</v>
      </c>
      <c r="B51" s="12" t="n">
        <f aca="false">SUM(B41:B50)</f>
        <v>10100</v>
      </c>
      <c r="C51" s="17"/>
    </row>
    <row r="53" customFormat="false" ht="15" hidden="false" customHeight="true" outlineLevel="0" collapsed="false">
      <c r="A53" s="23" t="s">
        <v>80</v>
      </c>
      <c r="B53" s="24" t="n">
        <f aca="false">B22+B36+B51</f>
        <v>136600</v>
      </c>
      <c r="C53" s="25"/>
    </row>
    <row r="54" customFormat="false" ht="15" hidden="false" customHeight="true" outlineLevel="0" collapsed="false">
      <c r="A54" s="26" t="s">
        <v>81</v>
      </c>
      <c r="B54" s="27" t="n">
        <f aca="false">B9</f>
        <v>150000</v>
      </c>
      <c r="C54" s="28"/>
    </row>
    <row r="55" customFormat="false" ht="17.25" hidden="false" customHeight="true" outlineLevel="0" collapsed="false">
      <c r="A55" s="18" t="s">
        <v>82</v>
      </c>
      <c r="B55" s="29" t="n">
        <f aca="false">B54-B53</f>
        <v>13400</v>
      </c>
      <c r="C55" s="20" t="s">
        <v>83</v>
      </c>
    </row>
    <row r="57" customFormat="false" ht="26.25" hidden="false" customHeight="true" outlineLevel="0" collapsed="false">
      <c r="A57" s="26" t="s">
        <v>84</v>
      </c>
      <c r="B57" s="30" t="n">
        <f aca="false">B53/B7</f>
        <v>11383.3333333333</v>
      </c>
      <c r="C57" s="9" t="s">
        <v>85</v>
      </c>
    </row>
    <row r="59" customFormat="false" ht="15" hidden="false" customHeight="true" outlineLevel="0" collapsed="false">
      <c r="A59" s="5" t="s">
        <v>86</v>
      </c>
    </row>
    <row r="60" customFormat="false" ht="15" hidden="false" customHeight="true" outlineLevel="0" collapsed="false">
      <c r="A60" s="6" t="s">
        <v>4</v>
      </c>
      <c r="B60" s="6" t="s">
        <v>87</v>
      </c>
      <c r="C60" s="6" t="s">
        <v>88</v>
      </c>
    </row>
    <row r="61" customFormat="false" ht="39.75" hidden="false" customHeight="true" outlineLevel="0" collapsed="false">
      <c r="A61" s="7" t="s">
        <v>89</v>
      </c>
      <c r="B61" s="10" t="n">
        <v>0</v>
      </c>
      <c r="C61" s="31" t="s">
        <v>90</v>
      </c>
    </row>
    <row r="62" customFormat="false" ht="39.75" hidden="false" customHeight="true" outlineLevel="0" collapsed="false">
      <c r="A62" s="7" t="s">
        <v>91</v>
      </c>
      <c r="B62" s="10" t="n">
        <v>0</v>
      </c>
      <c r="C62" s="31" t="s">
        <v>92</v>
      </c>
    </row>
    <row r="63" customFormat="false" ht="39.75" hidden="false" customHeight="true" outlineLevel="0" collapsed="false">
      <c r="A63" s="7" t="s">
        <v>93</v>
      </c>
      <c r="B63" s="10" t="n">
        <v>0</v>
      </c>
      <c r="C63" s="31" t="s">
        <v>94</v>
      </c>
    </row>
    <row r="64" customFormat="false" ht="39.75" hidden="false" customHeight="true" outlineLevel="0" collapsed="false">
      <c r="A64" s="7" t="s">
        <v>95</v>
      </c>
      <c r="B64" s="10" t="n">
        <v>24000</v>
      </c>
      <c r="C64" s="31" t="s">
        <v>96</v>
      </c>
    </row>
    <row r="65" customFormat="false" ht="39.75" hidden="false" customHeight="true" outlineLevel="0" collapsed="false">
      <c r="A65" s="7" t="s">
        <v>97</v>
      </c>
      <c r="B65" s="10" t="n">
        <v>12000</v>
      </c>
      <c r="C65" s="31" t="s">
        <v>98</v>
      </c>
    </row>
    <row r="66" customFormat="false" ht="39.75" hidden="false" customHeight="true" outlineLevel="0" collapsed="false">
      <c r="A66" s="7" t="s">
        <v>99</v>
      </c>
      <c r="B66" s="10" t="n">
        <v>0</v>
      </c>
      <c r="C66" s="31" t="s">
        <v>100</v>
      </c>
    </row>
    <row r="67" customFormat="false" ht="39.75" hidden="false" customHeight="true" outlineLevel="0" collapsed="false">
      <c r="A67" s="11" t="s">
        <v>101</v>
      </c>
      <c r="B67" s="12" t="n">
        <f aca="false">SUM(B61:B66)</f>
        <v>36000</v>
      </c>
      <c r="C67" s="31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C27B0"/>
    <pageSetUpPr fitToPage="false"/>
  </sheetPr>
  <dimension ref="A1:H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8"/>
    <col collapsed="false" customWidth="true" hidden="false" outlineLevel="0" max="8" min="2" style="1" width="16"/>
  </cols>
  <sheetData>
    <row r="1" customFormat="false" ht="19.5" hidden="false" customHeight="true" outlineLevel="0" collapsed="false">
      <c r="A1" s="2" t="s">
        <v>594</v>
      </c>
    </row>
    <row r="2" customFormat="false" ht="15" hidden="false" customHeight="true" outlineLevel="0" collapsed="false">
      <c r="A2" s="3" t="s">
        <v>595</v>
      </c>
    </row>
    <row r="3" customFormat="false" ht="15" hidden="false" customHeight="true" outlineLevel="0" collapsed="false">
      <c r="A3" s="107" t="s">
        <v>596</v>
      </c>
    </row>
    <row r="5" customFormat="false" ht="15" hidden="false" customHeight="true" outlineLevel="0" collapsed="false">
      <c r="A5" s="5" t="s">
        <v>597</v>
      </c>
    </row>
    <row r="6" customFormat="false" ht="15" hidden="false" customHeight="true" outlineLevel="0" collapsed="false">
      <c r="A6" s="48" t="s">
        <v>598</v>
      </c>
      <c r="B6" s="48" t="s">
        <v>599</v>
      </c>
      <c r="C6" s="48" t="s">
        <v>600</v>
      </c>
      <c r="D6" s="48" t="s">
        <v>601</v>
      </c>
      <c r="E6" s="48" t="s">
        <v>602</v>
      </c>
      <c r="F6" s="48" t="s">
        <v>603</v>
      </c>
      <c r="G6" s="48" t="s">
        <v>604</v>
      </c>
      <c r="H6" s="48" t="s">
        <v>605</v>
      </c>
    </row>
    <row r="7" customFormat="false" ht="15" hidden="false" customHeight="true" outlineLevel="0" collapsed="false">
      <c r="A7" s="35" t="s">
        <v>606</v>
      </c>
      <c r="B7" s="108" t="n">
        <v>1</v>
      </c>
      <c r="C7" s="108" t="n">
        <v>0</v>
      </c>
      <c r="D7" s="74" t="n">
        <f aca="false">B7+C7</f>
        <v>1</v>
      </c>
      <c r="E7" s="49" t="n">
        <f aca="false">'Member Buy-In'!C12</f>
        <v>18375</v>
      </c>
      <c r="F7" s="49" t="n">
        <f aca="false">'Member Buy-In'!C24</f>
        <v>200</v>
      </c>
      <c r="G7" s="75" t="n">
        <f aca="false">(D7-1)*$B$22</f>
        <v>0</v>
      </c>
      <c r="H7" s="109" t="n">
        <f aca="false">F7+G7</f>
        <v>200</v>
      </c>
    </row>
    <row r="8" customFormat="false" ht="15" hidden="false" customHeight="true" outlineLevel="0" collapsed="false">
      <c r="A8" s="35" t="s">
        <v>607</v>
      </c>
      <c r="B8" s="108" t="n">
        <v>1</v>
      </c>
      <c r="C8" s="108" t="n">
        <v>0</v>
      </c>
      <c r="D8" s="74" t="n">
        <f aca="false">B8+C8</f>
        <v>1</v>
      </c>
      <c r="E8" s="49" t="n">
        <f aca="false">'Member Buy-In'!C12</f>
        <v>18375</v>
      </c>
      <c r="F8" s="49" t="n">
        <f aca="false">'Member Buy-In'!C24</f>
        <v>200</v>
      </c>
      <c r="G8" s="75" t="n">
        <f aca="false">(D8-1)*$B$22</f>
        <v>0</v>
      </c>
      <c r="H8" s="109" t="n">
        <f aca="false">F8+G8</f>
        <v>200</v>
      </c>
    </row>
    <row r="9" customFormat="false" ht="15" hidden="false" customHeight="true" outlineLevel="0" collapsed="false">
      <c r="A9" s="35" t="s">
        <v>608</v>
      </c>
      <c r="B9" s="108" t="n">
        <v>2</v>
      </c>
      <c r="C9" s="108" t="n">
        <v>0</v>
      </c>
      <c r="D9" s="74" t="n">
        <f aca="false">B9+C9</f>
        <v>2</v>
      </c>
      <c r="E9" s="49" t="n">
        <f aca="false">'Member Buy-In'!C12</f>
        <v>18375</v>
      </c>
      <c r="F9" s="49" t="n">
        <f aca="false">'Member Buy-In'!C24</f>
        <v>200</v>
      </c>
      <c r="G9" s="75" t="n">
        <f aca="false">(D9-1)*$B$22</f>
        <v>25</v>
      </c>
      <c r="H9" s="109" t="n">
        <f aca="false">F9+G9</f>
        <v>225</v>
      </c>
    </row>
    <row r="10" customFormat="false" ht="15" hidden="false" customHeight="true" outlineLevel="0" collapsed="false">
      <c r="A10" s="35" t="s">
        <v>609</v>
      </c>
      <c r="B10" s="108" t="n">
        <v>2</v>
      </c>
      <c r="C10" s="108" t="n">
        <v>0</v>
      </c>
      <c r="D10" s="74" t="n">
        <f aca="false">B10+C10</f>
        <v>2</v>
      </c>
      <c r="E10" s="49" t="n">
        <f aca="false">'Member Buy-In'!C12</f>
        <v>18375</v>
      </c>
      <c r="F10" s="49" t="n">
        <f aca="false">'Member Buy-In'!C24</f>
        <v>200</v>
      </c>
      <c r="G10" s="75" t="n">
        <f aca="false">(D10-1)*$B$22</f>
        <v>25</v>
      </c>
      <c r="H10" s="109" t="n">
        <f aca="false">F10+G10</f>
        <v>225</v>
      </c>
    </row>
    <row r="11" customFormat="false" ht="15" hidden="false" customHeight="true" outlineLevel="0" collapsed="false">
      <c r="A11" s="35" t="s">
        <v>610</v>
      </c>
      <c r="B11" s="108" t="n">
        <v>2</v>
      </c>
      <c r="C11" s="108" t="n">
        <v>1</v>
      </c>
      <c r="D11" s="74" t="n">
        <f aca="false">B11+C11</f>
        <v>3</v>
      </c>
      <c r="E11" s="49" t="n">
        <f aca="false">'Member Buy-In'!C12</f>
        <v>18375</v>
      </c>
      <c r="F11" s="49" t="n">
        <f aca="false">'Member Buy-In'!C24</f>
        <v>200</v>
      </c>
      <c r="G11" s="75" t="n">
        <f aca="false">(D11-1)*$B$22</f>
        <v>50</v>
      </c>
      <c r="H11" s="109" t="n">
        <f aca="false">F11+G11</f>
        <v>250</v>
      </c>
    </row>
    <row r="12" customFormat="false" ht="15" hidden="false" customHeight="true" outlineLevel="0" collapsed="false">
      <c r="A12" s="35" t="s">
        <v>611</v>
      </c>
      <c r="B12" s="108" t="n">
        <v>1</v>
      </c>
      <c r="C12" s="108" t="n">
        <v>2</v>
      </c>
      <c r="D12" s="74" t="n">
        <f aca="false">B12+C12</f>
        <v>3</v>
      </c>
      <c r="E12" s="49" t="n">
        <f aca="false">'Member Buy-In'!C12</f>
        <v>18375</v>
      </c>
      <c r="F12" s="49" t="n">
        <f aca="false">'Member Buy-In'!C24</f>
        <v>200</v>
      </c>
      <c r="G12" s="75" t="n">
        <f aca="false">(D12-1)*$B$22</f>
        <v>50</v>
      </c>
      <c r="H12" s="109" t="n">
        <f aca="false">F12+G12</f>
        <v>250</v>
      </c>
    </row>
    <row r="13" customFormat="false" ht="15" hidden="false" customHeight="true" outlineLevel="0" collapsed="false">
      <c r="A13" s="35" t="s">
        <v>612</v>
      </c>
      <c r="B13" s="108" t="n">
        <v>2</v>
      </c>
      <c r="C13" s="108" t="n">
        <v>2</v>
      </c>
      <c r="D13" s="74" t="n">
        <f aca="false">B13+C13</f>
        <v>4</v>
      </c>
      <c r="E13" s="49" t="n">
        <f aca="false">'Member Buy-In'!C12</f>
        <v>18375</v>
      </c>
      <c r="F13" s="49" t="n">
        <f aca="false">'Member Buy-In'!C24</f>
        <v>200</v>
      </c>
      <c r="G13" s="75" t="n">
        <f aca="false">(D13-1)*$B$22</f>
        <v>75</v>
      </c>
      <c r="H13" s="109" t="n">
        <f aca="false">F13+G13</f>
        <v>275</v>
      </c>
    </row>
    <row r="14" customFormat="false" ht="15" hidden="false" customHeight="true" outlineLevel="0" collapsed="false">
      <c r="A14" s="35" t="s">
        <v>613</v>
      </c>
      <c r="B14" s="108" t="n">
        <v>1</v>
      </c>
      <c r="C14" s="108" t="n">
        <v>0</v>
      </c>
      <c r="D14" s="74" t="n">
        <f aca="false">B14+C14</f>
        <v>1</v>
      </c>
      <c r="E14" s="49" t="n">
        <f aca="false">'Member Buy-In'!C12</f>
        <v>18375</v>
      </c>
      <c r="F14" s="49" t="n">
        <f aca="false">'Member Buy-In'!C24</f>
        <v>200</v>
      </c>
      <c r="G14" s="75" t="n">
        <f aca="false">(D14-1)*$B$22</f>
        <v>0</v>
      </c>
      <c r="H14" s="109" t="n">
        <f aca="false">F14+G14</f>
        <v>200</v>
      </c>
    </row>
    <row r="15" customFormat="false" ht="15" hidden="false" customHeight="true" outlineLevel="0" collapsed="false">
      <c r="A15" s="35" t="s">
        <v>614</v>
      </c>
      <c r="B15" s="108" t="n">
        <v>2</v>
      </c>
      <c r="C15" s="108" t="n">
        <v>1</v>
      </c>
      <c r="D15" s="74" t="n">
        <f aca="false">B15+C15</f>
        <v>3</v>
      </c>
      <c r="E15" s="49" t="n">
        <f aca="false">'Member Buy-In'!C12</f>
        <v>18375</v>
      </c>
      <c r="F15" s="49" t="n">
        <f aca="false">'Member Buy-In'!C24</f>
        <v>200</v>
      </c>
      <c r="G15" s="75" t="n">
        <f aca="false">(D15-1)*$B$22</f>
        <v>50</v>
      </c>
      <c r="H15" s="109" t="n">
        <f aca="false">F15+G15</f>
        <v>250</v>
      </c>
    </row>
    <row r="16" customFormat="false" ht="15" hidden="false" customHeight="true" outlineLevel="0" collapsed="false">
      <c r="A16" s="35" t="s">
        <v>615</v>
      </c>
      <c r="B16" s="108" t="n">
        <v>2</v>
      </c>
      <c r="C16" s="108" t="n">
        <v>0</v>
      </c>
      <c r="D16" s="74" t="n">
        <f aca="false">B16+C16</f>
        <v>2</v>
      </c>
      <c r="E16" s="49" t="n">
        <f aca="false">'Member Buy-In'!C12</f>
        <v>18375</v>
      </c>
      <c r="F16" s="49" t="n">
        <f aca="false">'Member Buy-In'!C24</f>
        <v>200</v>
      </c>
      <c r="G16" s="75" t="n">
        <f aca="false">(D16-1)*$B$22</f>
        <v>25</v>
      </c>
      <c r="H16" s="109" t="n">
        <f aca="false">F16+G16</f>
        <v>225</v>
      </c>
    </row>
    <row r="17" customFormat="false" ht="15" hidden="false" customHeight="true" outlineLevel="0" collapsed="false">
      <c r="A17" s="35" t="s">
        <v>616</v>
      </c>
      <c r="B17" s="108" t="n">
        <v>1</v>
      </c>
      <c r="C17" s="108" t="n">
        <v>1</v>
      </c>
      <c r="D17" s="74" t="n">
        <f aca="false">B17+C17</f>
        <v>2</v>
      </c>
      <c r="E17" s="49" t="n">
        <f aca="false">'Member Buy-In'!C12</f>
        <v>18375</v>
      </c>
      <c r="F17" s="49" t="n">
        <f aca="false">'Member Buy-In'!C24</f>
        <v>200</v>
      </c>
      <c r="G17" s="75" t="n">
        <f aca="false">(D17-1)*$B$22</f>
        <v>25</v>
      </c>
      <c r="H17" s="109" t="n">
        <f aca="false">F17+G17</f>
        <v>225</v>
      </c>
    </row>
    <row r="18" customFormat="false" ht="15" hidden="false" customHeight="true" outlineLevel="0" collapsed="false">
      <c r="A18" s="35" t="s">
        <v>617</v>
      </c>
      <c r="B18" s="108" t="n">
        <v>2</v>
      </c>
      <c r="C18" s="108" t="n">
        <v>3</v>
      </c>
      <c r="D18" s="74" t="n">
        <f aca="false">B18+C18</f>
        <v>5</v>
      </c>
      <c r="E18" s="49" t="n">
        <f aca="false">'Member Buy-In'!C12</f>
        <v>18375</v>
      </c>
      <c r="F18" s="49" t="n">
        <f aca="false">'Member Buy-In'!C24</f>
        <v>200</v>
      </c>
      <c r="G18" s="75" t="n">
        <f aca="false">(D18-1)*$B$22</f>
        <v>100</v>
      </c>
      <c r="H18" s="109" t="n">
        <f aca="false">F18+G18</f>
        <v>300</v>
      </c>
    </row>
    <row r="19" customFormat="false" ht="15" hidden="false" customHeight="true" outlineLevel="0" collapsed="false">
      <c r="A19" s="36" t="s">
        <v>618</v>
      </c>
      <c r="B19" s="110" t="n">
        <f aca="false">SUM(B7:B18)</f>
        <v>19</v>
      </c>
      <c r="C19" s="110" t="n">
        <f aca="false">SUM(C7:C18)</f>
        <v>10</v>
      </c>
      <c r="D19" s="110" t="n">
        <f aca="false">SUM(D7:D18)</f>
        <v>29</v>
      </c>
      <c r="E19" s="111" t="n">
        <f aca="false">SUM(E7:E18)</f>
        <v>220500</v>
      </c>
      <c r="F19" s="111" t="n">
        <f aca="false">SUM(F7:F18)</f>
        <v>2400</v>
      </c>
      <c r="G19" s="111" t="n">
        <f aca="false">SUM(G7:G18)</f>
        <v>425</v>
      </c>
      <c r="H19" s="111" t="n">
        <f aca="false">SUM(H7:H18)</f>
        <v>2825</v>
      </c>
    </row>
    <row r="21" customFormat="false" ht="15" hidden="false" customHeight="true" outlineLevel="0" collapsed="false">
      <c r="A21" s="5" t="s">
        <v>619</v>
      </c>
    </row>
    <row r="22" customFormat="false" ht="15" hidden="false" customHeight="true" outlineLevel="0" collapsed="false">
      <c r="A22" s="33" t="s">
        <v>620</v>
      </c>
      <c r="B22" s="66" t="n">
        <v>25</v>
      </c>
    </row>
    <row r="23" customFormat="false" ht="15" hidden="false" customHeight="true" outlineLevel="0" collapsed="false">
      <c r="A23" s="112" t="s">
        <v>621</v>
      </c>
    </row>
    <row r="25" customFormat="false" ht="15" hidden="false" customHeight="true" outlineLevel="0" collapsed="false">
      <c r="A25" s="5" t="s">
        <v>622</v>
      </c>
    </row>
    <row r="26" customFormat="false" ht="23.25" hidden="false" customHeight="true" outlineLevel="0" collapsed="false">
      <c r="A26" s="113" t="s">
        <v>623</v>
      </c>
    </row>
    <row r="27" customFormat="false" ht="34.5" hidden="false" customHeight="true" outlineLevel="0" collapsed="false">
      <c r="A27" s="113" t="s">
        <v>624</v>
      </c>
    </row>
    <row r="28" customFormat="false" ht="23.25" hidden="false" customHeight="true" outlineLevel="0" collapsed="false">
      <c r="A28" s="113" t="s">
        <v>625</v>
      </c>
    </row>
    <row r="29" customFormat="false" ht="34.5" hidden="false" customHeight="true" outlineLevel="0" collapsed="false">
      <c r="A29" s="113" t="s">
        <v>626</v>
      </c>
    </row>
    <row r="30" customFormat="false" ht="34.5" hidden="false" customHeight="true" outlineLevel="0" collapsed="false">
      <c r="A30" s="113" t="s">
        <v>627</v>
      </c>
    </row>
    <row r="31" customFormat="false" ht="34.5" hidden="false" customHeight="true" outlineLevel="0" collapsed="false">
      <c r="A31" s="113" t="s">
        <v>628</v>
      </c>
    </row>
    <row r="33" customFormat="false" ht="15" hidden="false" customHeight="true" outlineLevel="0" collapsed="false">
      <c r="A33" s="5" t="s">
        <v>629</v>
      </c>
    </row>
    <row r="34" customFormat="false" ht="34.5" hidden="false" customHeight="true" outlineLevel="0" collapsed="false">
      <c r="A34" s="113" t="s">
        <v>630</v>
      </c>
    </row>
    <row r="35" customFormat="false" ht="34.5" hidden="false" customHeight="true" outlineLevel="0" collapsed="false">
      <c r="A35" s="113" t="s">
        <v>631</v>
      </c>
    </row>
    <row r="36" customFormat="false" ht="34.5" hidden="false" customHeight="true" outlineLevel="0" collapsed="false">
      <c r="A36" s="113" t="s">
        <v>632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016"/>
    <pageSetUpPr fitToPage="false"/>
  </sheetPr>
  <dimension ref="A1:D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18"/>
    <col collapsed="false" customWidth="true" hidden="false" outlineLevel="0" max="5" min="5" style="1" width="30"/>
  </cols>
  <sheetData>
    <row r="1" customFormat="false" ht="17.25" hidden="false" customHeight="true" outlineLevel="0" collapsed="false">
      <c r="A1" s="114" t="s">
        <v>633</v>
      </c>
    </row>
    <row r="2" customFormat="false" ht="15" hidden="false" customHeight="true" outlineLevel="0" collapsed="false">
      <c r="A2" s="115" t="s">
        <v>634</v>
      </c>
    </row>
    <row r="4" customFormat="false" ht="15" hidden="false" customHeight="true" outlineLevel="0" collapsed="false">
      <c r="A4" s="116" t="s">
        <v>635</v>
      </c>
      <c r="B4" s="117"/>
      <c r="C4" s="117"/>
      <c r="D4" s="117"/>
    </row>
    <row r="5" customFormat="false" ht="15" hidden="false" customHeight="true" outlineLevel="0" collapsed="false">
      <c r="A5" s="101" t="s">
        <v>270</v>
      </c>
      <c r="B5" s="118" t="s">
        <v>5</v>
      </c>
      <c r="C5" s="101" t="s">
        <v>6</v>
      </c>
    </row>
    <row r="6" customFormat="false" ht="15" hidden="false" customHeight="true" outlineLevel="0" collapsed="false">
      <c r="A6" s="101" t="s">
        <v>16</v>
      </c>
      <c r="B6" s="119" t="n">
        <v>30</v>
      </c>
      <c r="C6" s="3" t="s">
        <v>636</v>
      </c>
    </row>
    <row r="7" customFormat="false" ht="15" hidden="false" customHeight="true" outlineLevel="0" collapsed="false">
      <c r="A7" s="101" t="s">
        <v>18</v>
      </c>
      <c r="B7" s="120" t="n">
        <v>2500</v>
      </c>
      <c r="C7" s="3" t="s">
        <v>637</v>
      </c>
    </row>
    <row r="8" customFormat="false" ht="15" hidden="false" customHeight="true" outlineLevel="0" collapsed="false">
      <c r="A8" s="101" t="s">
        <v>638</v>
      </c>
      <c r="B8" s="121" t="n">
        <f aca="false">B6*B7</f>
        <v>75000</v>
      </c>
    </row>
    <row r="9" customFormat="false" ht="15" hidden="false" customHeight="true" outlineLevel="0" collapsed="false">
      <c r="A9" s="101" t="s">
        <v>639</v>
      </c>
      <c r="B9" s="120" t="n">
        <v>5000</v>
      </c>
    </row>
    <row r="10" customFormat="false" ht="15" hidden="false" customHeight="true" outlineLevel="0" collapsed="false">
      <c r="A10" s="101" t="s">
        <v>640</v>
      </c>
      <c r="B10" s="120" t="n">
        <v>4500</v>
      </c>
    </row>
    <row r="11" customFormat="false" ht="15" hidden="false" customHeight="true" outlineLevel="0" collapsed="false">
      <c r="A11" s="122" t="s">
        <v>641</v>
      </c>
      <c r="B11" s="123" t="n">
        <f aca="false">B8+B9+B10</f>
        <v>84500</v>
      </c>
      <c r="C11" s="124" t="s">
        <v>642</v>
      </c>
    </row>
    <row r="13" customFormat="false" ht="15" hidden="false" customHeight="true" outlineLevel="0" collapsed="false">
      <c r="A13" s="116" t="s">
        <v>643</v>
      </c>
      <c r="B13" s="117"/>
      <c r="C13" s="117"/>
      <c r="D13" s="117"/>
    </row>
    <row r="14" customFormat="false" ht="15" hidden="false" customHeight="true" outlineLevel="0" collapsed="false">
      <c r="A14" s="101" t="s">
        <v>4</v>
      </c>
      <c r="B14" s="118" t="s">
        <v>5</v>
      </c>
      <c r="C14" s="101" t="s">
        <v>6</v>
      </c>
    </row>
    <row r="15" customFormat="false" ht="15" hidden="false" customHeight="true" outlineLevel="0" collapsed="false">
      <c r="A15" s="101" t="s">
        <v>644</v>
      </c>
      <c r="B15" s="120" t="n">
        <v>0</v>
      </c>
      <c r="C15" s="3" t="s">
        <v>645</v>
      </c>
    </row>
    <row r="16" customFormat="false" ht="15" hidden="false" customHeight="true" outlineLevel="0" collapsed="false">
      <c r="A16" s="101" t="s">
        <v>646</v>
      </c>
      <c r="B16" s="120" t="n">
        <v>0</v>
      </c>
      <c r="C16" s="3" t="s">
        <v>647</v>
      </c>
    </row>
    <row r="17" customFormat="false" ht="15" hidden="false" customHeight="true" outlineLevel="0" collapsed="false">
      <c r="A17" s="101" t="s">
        <v>648</v>
      </c>
      <c r="B17" s="120" t="n">
        <v>0</v>
      </c>
      <c r="C17" s="3" t="s">
        <v>649</v>
      </c>
    </row>
    <row r="18" customFormat="false" ht="15" hidden="false" customHeight="true" outlineLevel="0" collapsed="false">
      <c r="A18" s="101" t="s">
        <v>650</v>
      </c>
      <c r="B18" s="120" t="n">
        <v>0</v>
      </c>
      <c r="C18" s="3" t="s">
        <v>651</v>
      </c>
    </row>
    <row r="19" customFormat="false" ht="15" hidden="false" customHeight="true" outlineLevel="0" collapsed="false">
      <c r="A19" s="101" t="s">
        <v>652</v>
      </c>
      <c r="B19" s="120" t="n">
        <v>0</v>
      </c>
      <c r="C19" s="3" t="s">
        <v>653</v>
      </c>
    </row>
    <row r="20" customFormat="false" ht="15" hidden="false" customHeight="true" outlineLevel="0" collapsed="false">
      <c r="A20" s="101" t="s">
        <v>654</v>
      </c>
      <c r="B20" s="120" t="n">
        <v>0</v>
      </c>
      <c r="C20" s="3" t="s">
        <v>655</v>
      </c>
    </row>
    <row r="21" customFormat="false" ht="15" hidden="false" customHeight="true" outlineLevel="0" collapsed="false">
      <c r="A21" s="101" t="s">
        <v>656</v>
      </c>
      <c r="B21" s="121" t="n">
        <f aca="false">SUM(B15:B20)</f>
        <v>0</v>
      </c>
    </row>
    <row r="22" customFormat="false" ht="15" hidden="false" customHeight="true" outlineLevel="0" collapsed="false">
      <c r="A22" s="101" t="s">
        <v>657</v>
      </c>
      <c r="B22" s="125" t="n">
        <f aca="false">B21-B11</f>
        <v>-84500</v>
      </c>
      <c r="C22" s="3" t="s">
        <v>658</v>
      </c>
    </row>
    <row r="24" customFormat="false" ht="15" hidden="false" customHeight="true" outlineLevel="0" collapsed="false">
      <c r="A24" s="116" t="s">
        <v>659</v>
      </c>
      <c r="B24" s="117"/>
      <c r="C24" s="117"/>
      <c r="D24" s="117"/>
    </row>
    <row r="25" customFormat="false" ht="15" hidden="false" customHeight="true" outlineLevel="0" collapsed="false">
      <c r="A25" s="101" t="s">
        <v>660</v>
      </c>
      <c r="B25" s="118" t="s">
        <v>7</v>
      </c>
      <c r="C25" s="118" t="s">
        <v>661</v>
      </c>
      <c r="D25" s="101" t="s">
        <v>662</v>
      </c>
    </row>
    <row r="26" customFormat="false" ht="15" hidden="false" customHeight="true" outlineLevel="0" collapsed="false">
      <c r="A26" s="101" t="s">
        <v>663</v>
      </c>
      <c r="B26" s="119" t="n">
        <v>0</v>
      </c>
      <c r="C26" s="126" t="n">
        <f aca="false">B26*12500</f>
        <v>0</v>
      </c>
      <c r="D26" s="3" t="s">
        <v>664</v>
      </c>
    </row>
    <row r="27" customFormat="false" ht="15" hidden="false" customHeight="true" outlineLevel="0" collapsed="false">
      <c r="A27" s="101" t="s">
        <v>665</v>
      </c>
      <c r="B27" s="119" t="n">
        <v>3</v>
      </c>
      <c r="C27" s="126" t="n">
        <f aca="false">C26+B27*12500</f>
        <v>37500</v>
      </c>
      <c r="D27" s="3" t="s">
        <v>666</v>
      </c>
    </row>
    <row r="28" customFormat="false" ht="15" hidden="false" customHeight="true" outlineLevel="0" collapsed="false">
      <c r="A28" s="101" t="s">
        <v>667</v>
      </c>
      <c r="B28" s="119" t="n">
        <v>3</v>
      </c>
      <c r="C28" s="126" t="n">
        <f aca="false">C27+B28*12500</f>
        <v>75000</v>
      </c>
      <c r="D28" s="3" t="s">
        <v>668</v>
      </c>
    </row>
    <row r="29" customFormat="false" ht="15" hidden="false" customHeight="true" outlineLevel="0" collapsed="false">
      <c r="A29" s="101" t="s">
        <v>669</v>
      </c>
      <c r="B29" s="119" t="n">
        <v>3</v>
      </c>
      <c r="C29" s="126" t="n">
        <f aca="false">C28+B29*12500</f>
        <v>112500</v>
      </c>
      <c r="D29" s="3" t="s">
        <v>670</v>
      </c>
    </row>
    <row r="30" customFormat="false" ht="15" hidden="false" customHeight="true" outlineLevel="0" collapsed="false">
      <c r="A30" s="101" t="s">
        <v>671</v>
      </c>
      <c r="B30" s="119" t="n">
        <v>3</v>
      </c>
      <c r="C30" s="126" t="n">
        <f aca="false">C29+B30*12500</f>
        <v>150000</v>
      </c>
      <c r="D30" s="3" t="s">
        <v>672</v>
      </c>
    </row>
    <row r="31" customFormat="false" ht="15" hidden="false" customHeight="true" outlineLevel="0" collapsed="false">
      <c r="A31" s="101" t="s">
        <v>673</v>
      </c>
      <c r="B31" s="127" t="n">
        <f aca="false">SUM(B26:B30)</f>
        <v>12</v>
      </c>
    </row>
    <row r="32" customFormat="false" ht="15" hidden="false" customHeight="true" outlineLevel="0" collapsed="false">
      <c r="A32" s="101" t="s">
        <v>674</v>
      </c>
      <c r="B32" s="128" t="n">
        <f aca="false">C30</f>
        <v>150000</v>
      </c>
      <c r="C32" s="3" t="s">
        <v>675</v>
      </c>
    </row>
    <row r="34" customFormat="false" ht="15" hidden="false" customHeight="true" outlineLevel="0" collapsed="false">
      <c r="A34" s="116" t="s">
        <v>676</v>
      </c>
      <c r="B34" s="117"/>
      <c r="C34" s="117"/>
      <c r="D34" s="117"/>
    </row>
    <row r="35" customFormat="false" ht="15" hidden="false" customHeight="true" outlineLevel="0" collapsed="false">
      <c r="A35" s="101" t="s">
        <v>14</v>
      </c>
      <c r="B35" s="118" t="s">
        <v>15</v>
      </c>
      <c r="C35" s="101" t="s">
        <v>6</v>
      </c>
    </row>
    <row r="36" customFormat="false" ht="15" hidden="false" customHeight="true" outlineLevel="0" collapsed="false">
      <c r="A36" s="101" t="s">
        <v>38</v>
      </c>
      <c r="B36" s="120" t="n">
        <v>8000</v>
      </c>
      <c r="C36" s="3" t="s">
        <v>677</v>
      </c>
    </row>
    <row r="37" customFormat="false" ht="15" hidden="false" customHeight="true" outlineLevel="0" collapsed="false">
      <c r="A37" s="101" t="s">
        <v>678</v>
      </c>
      <c r="B37" s="120" t="n">
        <v>5000</v>
      </c>
      <c r="C37" s="3" t="s">
        <v>679</v>
      </c>
    </row>
    <row r="38" customFormat="false" ht="15" hidden="false" customHeight="true" outlineLevel="0" collapsed="false">
      <c r="A38" s="101" t="s">
        <v>680</v>
      </c>
      <c r="B38" s="120" t="n">
        <v>6000</v>
      </c>
      <c r="C38" s="3" t="s">
        <v>681</v>
      </c>
    </row>
    <row r="39" customFormat="false" ht="15" hidden="false" customHeight="true" outlineLevel="0" collapsed="false">
      <c r="A39" s="101" t="s">
        <v>44</v>
      </c>
      <c r="B39" s="120" t="n">
        <v>3000</v>
      </c>
      <c r="C39" s="3" t="s">
        <v>682</v>
      </c>
    </row>
    <row r="40" customFormat="false" ht="15" hidden="false" customHeight="true" outlineLevel="0" collapsed="false">
      <c r="A40" s="101" t="s">
        <v>48</v>
      </c>
      <c r="B40" s="120" t="n">
        <v>5000</v>
      </c>
      <c r="C40" s="3" t="s">
        <v>683</v>
      </c>
    </row>
    <row r="41" customFormat="false" ht="15" hidden="false" customHeight="true" outlineLevel="0" collapsed="false">
      <c r="A41" s="101" t="s">
        <v>684</v>
      </c>
      <c r="B41" s="120" t="n">
        <v>3000</v>
      </c>
      <c r="C41" s="3" t="s">
        <v>685</v>
      </c>
    </row>
    <row r="42" customFormat="false" ht="15" hidden="false" customHeight="true" outlineLevel="0" collapsed="false">
      <c r="A42" s="101" t="s">
        <v>52</v>
      </c>
      <c r="B42" s="120" t="n">
        <v>3000</v>
      </c>
      <c r="C42" s="3" t="s">
        <v>686</v>
      </c>
    </row>
    <row r="43" customFormat="false" ht="15" hidden="false" customHeight="true" outlineLevel="0" collapsed="false">
      <c r="A43" s="101" t="s">
        <v>687</v>
      </c>
      <c r="B43" s="120" t="n">
        <v>4000</v>
      </c>
      <c r="C43" s="3" t="s">
        <v>688</v>
      </c>
    </row>
    <row r="44" customFormat="false" ht="15" hidden="false" customHeight="true" outlineLevel="0" collapsed="false">
      <c r="A44" s="101" t="s">
        <v>689</v>
      </c>
      <c r="B44" s="120" t="n">
        <v>2000</v>
      </c>
      <c r="C44" s="3" t="s">
        <v>690</v>
      </c>
    </row>
    <row r="45" customFormat="false" ht="15" hidden="false" customHeight="true" outlineLevel="0" collapsed="false">
      <c r="A45" s="101" t="s">
        <v>691</v>
      </c>
      <c r="B45" s="120" t="n">
        <v>5000</v>
      </c>
      <c r="C45" s="3" t="s">
        <v>692</v>
      </c>
    </row>
    <row r="46" customFormat="false" ht="15" hidden="false" customHeight="true" outlineLevel="0" collapsed="false">
      <c r="A46" s="122" t="s">
        <v>693</v>
      </c>
      <c r="B46" s="123" t="n">
        <f aca="false">SUM(B36:B45)</f>
        <v>44000</v>
      </c>
      <c r="C46" s="129"/>
    </row>
    <row r="47" customFormat="false" ht="15" hidden="false" customHeight="true" outlineLevel="0" collapsed="false">
      <c r="A47" s="101" t="s">
        <v>694</v>
      </c>
      <c r="B47" s="125" t="n">
        <f aca="false">B32-B46</f>
        <v>106000</v>
      </c>
      <c r="C47" s="3" t="s">
        <v>695</v>
      </c>
    </row>
    <row r="49" customFormat="false" ht="15" hidden="false" customHeight="true" outlineLevel="0" collapsed="false">
      <c r="A49" s="116" t="s">
        <v>696</v>
      </c>
      <c r="B49" s="117"/>
      <c r="C49" s="117"/>
      <c r="D49" s="117"/>
    </row>
    <row r="50" customFormat="false" ht="15" hidden="false" customHeight="true" outlineLevel="0" collapsed="false">
      <c r="A50" s="101" t="s">
        <v>697</v>
      </c>
      <c r="B50" s="118" t="s">
        <v>698</v>
      </c>
      <c r="C50" s="118" t="s">
        <v>699</v>
      </c>
    </row>
    <row r="51" customFormat="false" ht="15" hidden="false" customHeight="true" outlineLevel="0" collapsed="false">
      <c r="A51" s="101" t="s">
        <v>700</v>
      </c>
      <c r="B51" s="3" t="s">
        <v>701</v>
      </c>
      <c r="C51" s="3" t="s">
        <v>702</v>
      </c>
    </row>
    <row r="52" customFormat="false" ht="15" hidden="false" customHeight="true" outlineLevel="0" collapsed="false">
      <c r="A52" s="101" t="s">
        <v>703</v>
      </c>
      <c r="B52" s="3" t="s">
        <v>704</v>
      </c>
      <c r="C52" s="3" t="s">
        <v>705</v>
      </c>
    </row>
    <row r="53" customFormat="false" ht="15" hidden="false" customHeight="true" outlineLevel="0" collapsed="false">
      <c r="A53" s="101" t="s">
        <v>706</v>
      </c>
      <c r="B53" s="3" t="s">
        <v>707</v>
      </c>
      <c r="C53" s="3" t="s">
        <v>708</v>
      </c>
    </row>
    <row r="54" customFormat="false" ht="15" hidden="false" customHeight="true" outlineLevel="0" collapsed="false">
      <c r="A54" s="101" t="s">
        <v>709</v>
      </c>
      <c r="B54" s="3" t="s">
        <v>710</v>
      </c>
      <c r="C54" s="3" t="s">
        <v>711</v>
      </c>
    </row>
    <row r="55" customFormat="false" ht="15" hidden="false" customHeight="true" outlineLevel="0" collapsed="false">
      <c r="A55" s="101" t="s">
        <v>712</v>
      </c>
      <c r="B55" s="3" t="s">
        <v>713</v>
      </c>
      <c r="C55" s="3" t="s">
        <v>714</v>
      </c>
    </row>
    <row r="56" customFormat="false" ht="15" hidden="false" customHeight="true" outlineLevel="0" collapsed="false">
      <c r="A56" s="101" t="s">
        <v>715</v>
      </c>
      <c r="B56" s="3" t="s">
        <v>716</v>
      </c>
      <c r="C56" s="3" t="s">
        <v>717</v>
      </c>
    </row>
    <row r="57" customFormat="false" ht="15" hidden="false" customHeight="true" outlineLevel="0" collapsed="false">
      <c r="A57" s="101" t="s">
        <v>718</v>
      </c>
      <c r="B57" s="3" t="s">
        <v>719</v>
      </c>
      <c r="C57" s="3" t="s">
        <v>720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016"/>
    <pageSetUpPr fitToPage="false"/>
  </sheetPr>
  <dimension ref="A1:E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18"/>
    <col collapsed="false" customWidth="true" hidden="false" outlineLevel="0" max="5" min="5" style="1" width="30"/>
  </cols>
  <sheetData>
    <row r="1" customFormat="false" ht="17.25" hidden="false" customHeight="true" outlineLevel="0" collapsed="false">
      <c r="A1" s="114" t="s">
        <v>721</v>
      </c>
    </row>
    <row r="2" customFormat="false" ht="15" hidden="false" customHeight="true" outlineLevel="0" collapsed="false">
      <c r="A2" s="115" t="s">
        <v>722</v>
      </c>
    </row>
    <row r="4" customFormat="false" ht="15" hidden="false" customHeight="true" outlineLevel="0" collapsed="false">
      <c r="A4" s="116" t="s">
        <v>723</v>
      </c>
      <c r="B4" s="117"/>
      <c r="C4" s="117"/>
      <c r="D4" s="117"/>
    </row>
    <row r="5" customFormat="false" ht="15" hidden="false" customHeight="true" outlineLevel="0" collapsed="false">
      <c r="A5" s="101" t="s">
        <v>270</v>
      </c>
      <c r="B5" s="118" t="s">
        <v>5</v>
      </c>
      <c r="C5" s="101" t="s">
        <v>6</v>
      </c>
    </row>
    <row r="6" customFormat="false" ht="15" hidden="false" customHeight="true" outlineLevel="0" collapsed="false">
      <c r="A6" s="101" t="s">
        <v>724</v>
      </c>
      <c r="B6" s="119" t="n">
        <v>3</v>
      </c>
    </row>
    <row r="7" customFormat="false" ht="15" hidden="false" customHeight="true" outlineLevel="0" collapsed="false">
      <c r="A7" s="101" t="s">
        <v>9</v>
      </c>
      <c r="B7" s="120" t="n">
        <v>12500</v>
      </c>
    </row>
    <row r="8" customFormat="false" ht="15" hidden="false" customHeight="true" outlineLevel="0" collapsed="false">
      <c r="A8" s="101" t="s">
        <v>11</v>
      </c>
      <c r="B8" s="121" t="n">
        <f aca="false">B6*B7</f>
        <v>37500</v>
      </c>
      <c r="C8" s="3" t="s">
        <v>725</v>
      </c>
    </row>
    <row r="10" customFormat="false" ht="15" hidden="false" customHeight="true" outlineLevel="0" collapsed="false">
      <c r="A10" s="116" t="s">
        <v>726</v>
      </c>
      <c r="B10" s="117"/>
      <c r="C10" s="117"/>
      <c r="D10" s="117"/>
    </row>
    <row r="11" customFormat="false" ht="15" hidden="false" customHeight="true" outlineLevel="0" collapsed="false">
      <c r="A11" s="101" t="s">
        <v>14</v>
      </c>
      <c r="B11" s="118" t="s">
        <v>15</v>
      </c>
      <c r="C11" s="101" t="s">
        <v>6</v>
      </c>
    </row>
    <row r="12" customFormat="false" ht="15" hidden="false" customHeight="true" outlineLevel="0" collapsed="false">
      <c r="A12" s="101" t="s">
        <v>16</v>
      </c>
      <c r="B12" s="119" t="n">
        <v>5</v>
      </c>
      <c r="C12" s="3" t="s">
        <v>727</v>
      </c>
    </row>
    <row r="13" customFormat="false" ht="15" hidden="false" customHeight="true" outlineLevel="0" collapsed="false">
      <c r="A13" s="101" t="s">
        <v>18</v>
      </c>
      <c r="B13" s="120" t="n">
        <v>2500</v>
      </c>
      <c r="C13" s="3" t="s">
        <v>728</v>
      </c>
    </row>
    <row r="14" customFormat="false" ht="15" hidden="false" customHeight="true" outlineLevel="0" collapsed="false">
      <c r="A14" s="101" t="s">
        <v>20</v>
      </c>
      <c r="B14" s="121" t="n">
        <f aca="false">B12*B13</f>
        <v>12500</v>
      </c>
    </row>
    <row r="15" customFormat="false" ht="15" hidden="false" customHeight="true" outlineLevel="0" collapsed="false">
      <c r="A15" s="101" t="s">
        <v>729</v>
      </c>
      <c r="B15" s="120" t="n">
        <v>3500</v>
      </c>
      <c r="C15" s="3" t="s">
        <v>730</v>
      </c>
    </row>
    <row r="16" customFormat="false" ht="15" hidden="false" customHeight="true" outlineLevel="0" collapsed="false">
      <c r="A16" s="101" t="s">
        <v>639</v>
      </c>
      <c r="B16" s="120" t="n">
        <v>2500</v>
      </c>
    </row>
    <row r="17" customFormat="false" ht="15" hidden="false" customHeight="true" outlineLevel="0" collapsed="false">
      <c r="A17" s="101" t="s">
        <v>33</v>
      </c>
      <c r="B17" s="121" t="n">
        <f aca="false">B14+B15+B16</f>
        <v>18500</v>
      </c>
    </row>
    <row r="18" customFormat="false" ht="15" hidden="false" customHeight="true" outlineLevel="0" collapsed="false">
      <c r="A18" s="101" t="s">
        <v>731</v>
      </c>
      <c r="B18" s="125" t="n">
        <f aca="false">B8-B17</f>
        <v>19000</v>
      </c>
      <c r="C18" s="3" t="s">
        <v>732</v>
      </c>
    </row>
    <row r="20" customFormat="false" ht="15" hidden="false" customHeight="true" outlineLevel="0" collapsed="false">
      <c r="A20" s="116" t="s">
        <v>733</v>
      </c>
      <c r="B20" s="117"/>
      <c r="C20" s="117"/>
      <c r="D20" s="117"/>
    </row>
    <row r="21" customFormat="false" ht="15" hidden="false" customHeight="true" outlineLevel="0" collapsed="false">
      <c r="A21" s="101" t="s">
        <v>14</v>
      </c>
      <c r="B21" s="118" t="s">
        <v>15</v>
      </c>
      <c r="C21" s="101" t="s">
        <v>6</v>
      </c>
    </row>
    <row r="22" customFormat="false" ht="15" hidden="false" customHeight="true" outlineLevel="0" collapsed="false">
      <c r="A22" s="101" t="s">
        <v>734</v>
      </c>
      <c r="B22" s="120" t="n">
        <v>5000</v>
      </c>
      <c r="C22" s="3" t="s">
        <v>735</v>
      </c>
    </row>
    <row r="23" customFormat="false" ht="15" hidden="false" customHeight="true" outlineLevel="0" collapsed="false">
      <c r="A23" s="101" t="s">
        <v>736</v>
      </c>
      <c r="B23" s="120" t="n">
        <v>1500</v>
      </c>
      <c r="C23" s="3" t="s">
        <v>737</v>
      </c>
    </row>
    <row r="24" customFormat="false" ht="15" hidden="false" customHeight="true" outlineLevel="0" collapsed="false">
      <c r="A24" s="101" t="s">
        <v>738</v>
      </c>
      <c r="B24" s="120" t="n">
        <v>2000</v>
      </c>
      <c r="C24" s="3" t="s">
        <v>739</v>
      </c>
    </row>
    <row r="25" customFormat="false" ht="15" hidden="false" customHeight="true" outlineLevel="0" collapsed="false">
      <c r="A25" s="101" t="s">
        <v>740</v>
      </c>
      <c r="B25" s="120" t="n">
        <v>1000</v>
      </c>
      <c r="C25" s="3" t="s">
        <v>741</v>
      </c>
    </row>
    <row r="26" customFormat="false" ht="15" hidden="false" customHeight="true" outlineLevel="0" collapsed="false">
      <c r="A26" s="101" t="s">
        <v>742</v>
      </c>
      <c r="B26" s="120" t="n">
        <v>1000</v>
      </c>
      <c r="C26" s="3" t="s">
        <v>743</v>
      </c>
    </row>
    <row r="27" customFormat="false" ht="15" hidden="false" customHeight="true" outlineLevel="0" collapsed="false">
      <c r="A27" s="101" t="s">
        <v>744</v>
      </c>
      <c r="B27" s="120" t="n">
        <v>500</v>
      </c>
      <c r="C27" s="3" t="s">
        <v>690</v>
      </c>
    </row>
    <row r="28" customFormat="false" ht="15" hidden="false" customHeight="true" outlineLevel="0" collapsed="false">
      <c r="A28" s="101" t="s">
        <v>691</v>
      </c>
      <c r="B28" s="120" t="n">
        <v>1000</v>
      </c>
      <c r="C28" s="3" t="s">
        <v>745</v>
      </c>
    </row>
    <row r="29" customFormat="false" ht="15" hidden="false" customHeight="true" outlineLevel="0" collapsed="false">
      <c r="A29" s="101" t="s">
        <v>56</v>
      </c>
      <c r="B29" s="121" t="n">
        <f aca="false">SUM(B22:B28)</f>
        <v>12000</v>
      </c>
    </row>
    <row r="30" customFormat="false" ht="15" hidden="false" customHeight="true" outlineLevel="0" collapsed="false">
      <c r="A30" s="101" t="s">
        <v>746</v>
      </c>
      <c r="B30" s="125" t="n">
        <f aca="false">B18-B29</f>
        <v>7000</v>
      </c>
      <c r="C30" s="3" t="s">
        <v>747</v>
      </c>
    </row>
    <row r="32" customFormat="false" ht="15" hidden="false" customHeight="true" outlineLevel="0" collapsed="false">
      <c r="A32" s="116" t="s">
        <v>748</v>
      </c>
      <c r="B32" s="117"/>
      <c r="C32" s="117"/>
      <c r="D32" s="117"/>
    </row>
    <row r="33" customFormat="false" ht="15" hidden="false" customHeight="true" outlineLevel="0" collapsed="false">
      <c r="A33" s="101" t="s">
        <v>14</v>
      </c>
      <c r="B33" s="118" t="s">
        <v>749</v>
      </c>
      <c r="C33" s="118" t="s">
        <v>750</v>
      </c>
    </row>
    <row r="34" customFormat="false" ht="15" hidden="false" customHeight="true" outlineLevel="0" collapsed="false">
      <c r="A34" s="101" t="s">
        <v>751</v>
      </c>
      <c r="B34" s="120" t="n">
        <v>50</v>
      </c>
      <c r="C34" s="126" t="n">
        <f aca="false">B34*12</f>
        <v>600</v>
      </c>
      <c r="D34" s="3" t="s">
        <v>752</v>
      </c>
    </row>
    <row r="35" customFormat="false" ht="15" hidden="false" customHeight="true" outlineLevel="0" collapsed="false">
      <c r="A35" s="101" t="s">
        <v>753</v>
      </c>
      <c r="B35" s="120" t="n">
        <v>75</v>
      </c>
      <c r="C35" s="126" t="n">
        <f aca="false">B35*12</f>
        <v>900</v>
      </c>
      <c r="D35" s="3" t="s">
        <v>754</v>
      </c>
    </row>
    <row r="36" customFormat="false" ht="15" hidden="false" customHeight="true" outlineLevel="0" collapsed="false">
      <c r="A36" s="101" t="s">
        <v>755</v>
      </c>
      <c r="B36" s="120" t="n">
        <v>80</v>
      </c>
      <c r="C36" s="126" t="n">
        <f aca="false">B36*12</f>
        <v>960</v>
      </c>
      <c r="D36" s="3" t="s">
        <v>756</v>
      </c>
    </row>
    <row r="37" customFormat="false" ht="15" hidden="false" customHeight="true" outlineLevel="0" collapsed="false">
      <c r="A37" s="101" t="s">
        <v>757</v>
      </c>
      <c r="B37" s="120" t="n">
        <v>50</v>
      </c>
      <c r="C37" s="126" t="n">
        <f aca="false">B37*12</f>
        <v>600</v>
      </c>
      <c r="D37" s="3" t="s">
        <v>758</v>
      </c>
    </row>
    <row r="38" customFormat="false" ht="15" hidden="false" customHeight="true" outlineLevel="0" collapsed="false">
      <c r="A38" s="101" t="s">
        <v>759</v>
      </c>
      <c r="B38" s="120" t="n">
        <v>60</v>
      </c>
      <c r="C38" s="126" t="n">
        <f aca="false">B38*12</f>
        <v>720</v>
      </c>
      <c r="D38" s="3" t="s">
        <v>760</v>
      </c>
    </row>
    <row r="39" customFormat="false" ht="15" hidden="false" customHeight="true" outlineLevel="0" collapsed="false">
      <c r="A39" s="101" t="s">
        <v>761</v>
      </c>
      <c r="B39" s="120" t="n">
        <v>50</v>
      </c>
      <c r="C39" s="126" t="n">
        <f aca="false">B39*12</f>
        <v>600</v>
      </c>
      <c r="D39" s="3" t="s">
        <v>762</v>
      </c>
    </row>
    <row r="40" customFormat="false" ht="15" hidden="false" customHeight="true" outlineLevel="0" collapsed="false">
      <c r="A40" s="101" t="s">
        <v>763</v>
      </c>
      <c r="B40" s="121" t="n">
        <f aca="false">SUM(B34:B39)</f>
        <v>365</v>
      </c>
      <c r="C40" s="121" t="n">
        <f aca="false">B40*12</f>
        <v>4380</v>
      </c>
    </row>
    <row r="41" customFormat="false" ht="15" hidden="false" customHeight="true" outlineLevel="0" collapsed="false">
      <c r="A41" s="101" t="s">
        <v>764</v>
      </c>
      <c r="B41" s="126" t="n">
        <f aca="false">B40/B6</f>
        <v>121.666666666667</v>
      </c>
      <c r="C41" s="3" t="s">
        <v>765</v>
      </c>
    </row>
    <row r="43" customFormat="false" ht="15" hidden="false" customHeight="true" outlineLevel="0" collapsed="false">
      <c r="A43" s="116" t="s">
        <v>766</v>
      </c>
      <c r="B43" s="117"/>
      <c r="C43" s="117"/>
      <c r="D43" s="117"/>
    </row>
    <row r="44" customFormat="false" ht="15" hidden="false" customHeight="true" outlineLevel="0" collapsed="false">
      <c r="A44" s="101" t="s">
        <v>767</v>
      </c>
      <c r="B44" s="118" t="s">
        <v>768</v>
      </c>
      <c r="C44" s="118" t="s">
        <v>769</v>
      </c>
      <c r="D44" s="118" t="s">
        <v>770</v>
      </c>
    </row>
    <row r="45" customFormat="false" ht="15" hidden="false" customHeight="true" outlineLevel="0" collapsed="false">
      <c r="A45" s="101" t="s">
        <v>771</v>
      </c>
      <c r="B45" s="120" t="n">
        <v>30</v>
      </c>
      <c r="C45" s="120" t="n">
        <v>32</v>
      </c>
      <c r="D45" s="120" t="n">
        <v>35</v>
      </c>
    </row>
    <row r="46" customFormat="false" ht="15" hidden="false" customHeight="true" outlineLevel="0" collapsed="false">
      <c r="A46" s="101" t="s">
        <v>772</v>
      </c>
      <c r="B46" s="119" t="n">
        <v>24</v>
      </c>
      <c r="C46" s="119" t="n">
        <v>26</v>
      </c>
      <c r="D46" s="119" t="n">
        <v>28</v>
      </c>
    </row>
    <row r="47" customFormat="false" ht="15" hidden="false" customHeight="true" outlineLevel="0" collapsed="false">
      <c r="A47" s="101" t="s">
        <v>773</v>
      </c>
      <c r="B47" s="119" t="n">
        <v>8</v>
      </c>
      <c r="C47" s="119" t="n">
        <v>15</v>
      </c>
      <c r="D47" s="119" t="n">
        <v>25</v>
      </c>
    </row>
    <row r="48" customFormat="false" ht="15" hidden="false" customHeight="true" outlineLevel="0" collapsed="false">
      <c r="A48" s="101" t="s">
        <v>774</v>
      </c>
      <c r="B48" s="126" t="n">
        <f aca="false">B45*B46*B47</f>
        <v>5760</v>
      </c>
      <c r="C48" s="126" t="n">
        <f aca="false">C45*C46*C47</f>
        <v>12480</v>
      </c>
      <c r="D48" s="126" t="n">
        <f aca="false">D45*D46*D47</f>
        <v>24500</v>
      </c>
    </row>
    <row r="49" customFormat="false" ht="15" hidden="false" customHeight="true" outlineLevel="0" collapsed="false">
      <c r="A49" s="101" t="s">
        <v>775</v>
      </c>
      <c r="B49" s="120" t="n">
        <v>1000</v>
      </c>
      <c r="C49" s="120" t="n">
        <v>3000</v>
      </c>
      <c r="D49" s="120" t="n">
        <v>5000</v>
      </c>
    </row>
    <row r="50" customFormat="false" ht="15" hidden="false" customHeight="true" outlineLevel="0" collapsed="false">
      <c r="A50" s="101" t="s">
        <v>776</v>
      </c>
      <c r="B50" s="121" t="n">
        <f aca="false">B48+B49</f>
        <v>6760</v>
      </c>
      <c r="C50" s="121" t="n">
        <f aca="false">C48+C49</f>
        <v>15480</v>
      </c>
      <c r="D50" s="121" t="n">
        <f aca="false">D48+D49</f>
        <v>29500</v>
      </c>
    </row>
    <row r="51" customFormat="false" ht="15" hidden="false" customHeight="true" outlineLevel="0" collapsed="false">
      <c r="A51" s="101" t="s">
        <v>777</v>
      </c>
      <c r="B51" s="130" t="n">
        <f aca="false">C40</f>
        <v>4380</v>
      </c>
      <c r="C51" s="130" t="n">
        <f aca="false">C40</f>
        <v>4380</v>
      </c>
      <c r="D51" s="130" t="n">
        <f aca="false">C40</f>
        <v>4380</v>
      </c>
    </row>
    <row r="52" customFormat="false" ht="15" hidden="false" customHeight="true" outlineLevel="0" collapsed="false">
      <c r="A52" s="101" t="s">
        <v>778</v>
      </c>
      <c r="B52" s="125" t="n">
        <f aca="false">B50-B51</f>
        <v>2380</v>
      </c>
      <c r="C52" s="125" t="n">
        <f aca="false">C50-C51</f>
        <v>11100</v>
      </c>
      <c r="D52" s="125" t="n">
        <f aca="false">D50-D51</f>
        <v>25120</v>
      </c>
    </row>
    <row r="54" customFormat="false" ht="15" hidden="false" customHeight="true" outlineLevel="0" collapsed="false">
      <c r="A54" s="116" t="s">
        <v>779</v>
      </c>
      <c r="B54" s="117"/>
      <c r="C54" s="117"/>
      <c r="D54" s="117"/>
    </row>
    <row r="55" customFormat="false" ht="15" hidden="false" customHeight="true" outlineLevel="0" collapsed="false">
      <c r="A55" s="101" t="s">
        <v>574</v>
      </c>
      <c r="B55" s="118" t="s">
        <v>7</v>
      </c>
      <c r="C55" s="118" t="s">
        <v>780</v>
      </c>
      <c r="D55" s="118" t="s">
        <v>781</v>
      </c>
    </row>
    <row r="56" customFormat="false" ht="15" hidden="false" customHeight="true" outlineLevel="0" collapsed="false">
      <c r="A56" s="101" t="s">
        <v>782</v>
      </c>
      <c r="B56" s="119" t="n">
        <v>3</v>
      </c>
      <c r="C56" s="126" t="n">
        <f aca="false">B56*12500</f>
        <v>37500</v>
      </c>
      <c r="D56" s="126" t="n">
        <f aca="false">C56</f>
        <v>37500</v>
      </c>
      <c r="E56" s="3" t="s">
        <v>783</v>
      </c>
    </row>
    <row r="57" customFormat="false" ht="15" hidden="false" customHeight="true" outlineLevel="0" collapsed="false">
      <c r="A57" s="101" t="s">
        <v>784</v>
      </c>
      <c r="B57" s="119" t="n">
        <v>2</v>
      </c>
      <c r="C57" s="126" t="n">
        <f aca="false">B57*12500</f>
        <v>25000</v>
      </c>
      <c r="D57" s="126" t="n">
        <f aca="false">D56+C57</f>
        <v>62500</v>
      </c>
      <c r="E57" s="3" t="s">
        <v>785</v>
      </c>
    </row>
    <row r="58" customFormat="false" ht="15" hidden="false" customHeight="true" outlineLevel="0" collapsed="false">
      <c r="A58" s="101" t="s">
        <v>786</v>
      </c>
      <c r="B58" s="119" t="n">
        <v>3</v>
      </c>
      <c r="C58" s="126" t="n">
        <f aca="false">B58*12500</f>
        <v>37500</v>
      </c>
      <c r="D58" s="126" t="n">
        <f aca="false">D57+C58</f>
        <v>100000</v>
      </c>
      <c r="E58" s="3" t="s">
        <v>787</v>
      </c>
    </row>
    <row r="59" customFormat="false" ht="15" hidden="false" customHeight="true" outlineLevel="0" collapsed="false">
      <c r="A59" s="101" t="s">
        <v>788</v>
      </c>
      <c r="B59" s="119" t="n">
        <v>2</v>
      </c>
      <c r="C59" s="126" t="n">
        <f aca="false">B59*12500</f>
        <v>25000</v>
      </c>
      <c r="D59" s="126" t="n">
        <f aca="false">D58+C59</f>
        <v>125000</v>
      </c>
      <c r="E59" s="3" t="s">
        <v>789</v>
      </c>
    </row>
    <row r="60" customFormat="false" ht="15" hidden="false" customHeight="true" outlineLevel="0" collapsed="false">
      <c r="A60" s="101" t="s">
        <v>790</v>
      </c>
      <c r="B60" s="119" t="n">
        <v>2</v>
      </c>
      <c r="C60" s="126" t="n">
        <f aca="false">B60*12500</f>
        <v>25000</v>
      </c>
      <c r="D60" s="126" t="n">
        <f aca="false">D59+C60</f>
        <v>150000</v>
      </c>
      <c r="E60" s="3" t="s">
        <v>791</v>
      </c>
    </row>
    <row r="61" customFormat="false" ht="15" hidden="false" customHeight="true" outlineLevel="0" collapsed="false">
      <c r="A61" s="122" t="s">
        <v>792</v>
      </c>
      <c r="B61" s="131" t="n">
        <f aca="false">SUM(B56:B60)</f>
        <v>12</v>
      </c>
      <c r="C61" s="123" t="n">
        <f aca="false">SUM(C56:C60)</f>
        <v>150000</v>
      </c>
      <c r="D61" s="123" t="n">
        <f aca="false">D60</f>
        <v>150000</v>
      </c>
    </row>
    <row r="63" customFormat="false" ht="15" hidden="false" customHeight="true" outlineLevel="0" collapsed="false">
      <c r="A63" s="116" t="s">
        <v>139</v>
      </c>
      <c r="B63" s="117"/>
      <c r="C63" s="117"/>
      <c r="D63" s="117"/>
    </row>
    <row r="65" customFormat="false" ht="15" hidden="false" customHeight="true" outlineLevel="0" collapsed="false">
      <c r="A65" s="101" t="s">
        <v>793</v>
      </c>
    </row>
    <row r="66" customFormat="false" ht="15" hidden="false" customHeight="true" outlineLevel="0" collapsed="false">
      <c r="A66" s="101" t="s">
        <v>794</v>
      </c>
    </row>
    <row r="67" customFormat="false" ht="15" hidden="false" customHeight="true" outlineLevel="0" collapsed="false">
      <c r="A67" s="101" t="s">
        <v>795</v>
      </c>
    </row>
    <row r="68" customFormat="false" ht="15" hidden="false" customHeight="true" outlineLevel="0" collapsed="false">
      <c r="A68" s="101" t="s">
        <v>796</v>
      </c>
    </row>
    <row r="69" customFormat="false" ht="15" hidden="false" customHeight="true" outlineLevel="0" collapsed="false">
      <c r="A69" s="101" t="s">
        <v>797</v>
      </c>
    </row>
    <row r="70" customFormat="false" ht="15" hidden="false" customHeight="true" outlineLevel="0" collapsed="false">
      <c r="A70" s="101" t="s">
        <v>798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0000"/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8"/>
    <col collapsed="false" customWidth="true" hidden="false" outlineLevel="0" max="4" min="2" style="1" width="18"/>
  </cols>
  <sheetData>
    <row r="1" customFormat="false" ht="19.5" hidden="false" customHeight="true" outlineLevel="0" collapsed="false">
      <c r="A1" s="2" t="s">
        <v>102</v>
      </c>
    </row>
    <row r="2" customFormat="false" ht="15" hidden="false" customHeight="true" outlineLevel="0" collapsed="false">
      <c r="A2" s="3" t="s">
        <v>103</v>
      </c>
    </row>
    <row r="4" customFormat="false" ht="15" hidden="false" customHeight="true" outlineLevel="0" collapsed="false">
      <c r="A4" s="32" t="s">
        <v>104</v>
      </c>
      <c r="B4" s="6" t="s">
        <v>105</v>
      </c>
      <c r="C4" s="6" t="s">
        <v>106</v>
      </c>
      <c r="D4" s="6" t="s">
        <v>107</v>
      </c>
    </row>
    <row r="5" customFormat="false" ht="15" hidden="false" customHeight="true" outlineLevel="0" collapsed="false">
      <c r="A5" s="33" t="s">
        <v>108</v>
      </c>
      <c r="B5" s="10" t="n">
        <v>5000</v>
      </c>
      <c r="C5" s="10" t="n">
        <v>12500</v>
      </c>
      <c r="D5" s="10" t="n">
        <v>20000</v>
      </c>
    </row>
    <row r="6" customFormat="false" ht="15" hidden="false" customHeight="true" outlineLevel="0" collapsed="false">
      <c r="A6" s="33" t="s">
        <v>109</v>
      </c>
      <c r="B6" s="34" t="n">
        <f aca="false">B5*12</f>
        <v>60000</v>
      </c>
      <c r="C6" s="34" t="n">
        <f aca="false">C5*12</f>
        <v>150000</v>
      </c>
      <c r="D6" s="34" t="n">
        <f aca="false">D5*12</f>
        <v>240000</v>
      </c>
    </row>
    <row r="8" customFormat="false" ht="15" hidden="false" customHeight="true" outlineLevel="0" collapsed="false">
      <c r="A8" s="5" t="s">
        <v>110</v>
      </c>
    </row>
    <row r="9" customFormat="false" ht="15" hidden="false" customHeight="true" outlineLevel="0" collapsed="false">
      <c r="A9" s="35" t="s">
        <v>111</v>
      </c>
      <c r="B9" s="16" t="n">
        <f aca="false">B6</f>
        <v>60000</v>
      </c>
      <c r="C9" s="16" t="n">
        <f aca="false">C6</f>
        <v>150000</v>
      </c>
      <c r="D9" s="16" t="n">
        <f aca="false">D6</f>
        <v>240000</v>
      </c>
    </row>
    <row r="10" customFormat="false" ht="15" hidden="false" customHeight="true" outlineLevel="0" collapsed="false">
      <c r="A10" s="35" t="s">
        <v>112</v>
      </c>
      <c r="B10" s="16" t="n">
        <v>5000</v>
      </c>
      <c r="C10" s="16" t="n">
        <v>5000</v>
      </c>
      <c r="D10" s="16" t="n">
        <v>5000</v>
      </c>
    </row>
    <row r="11" customFormat="false" ht="15" hidden="false" customHeight="true" outlineLevel="0" collapsed="false">
      <c r="A11" s="35" t="s">
        <v>113</v>
      </c>
      <c r="B11" s="10" t="n">
        <v>1500</v>
      </c>
      <c r="C11" s="10" t="n">
        <v>2500</v>
      </c>
      <c r="D11" s="10" t="n">
        <v>5000</v>
      </c>
    </row>
    <row r="12" customFormat="false" ht="15" hidden="false" customHeight="true" outlineLevel="0" collapsed="false">
      <c r="A12" s="35" t="s">
        <v>114</v>
      </c>
      <c r="B12" s="16" t="n">
        <v>7000</v>
      </c>
      <c r="C12" s="16" t="n">
        <v>15000</v>
      </c>
      <c r="D12" s="16" t="n">
        <v>27000</v>
      </c>
    </row>
    <row r="13" customFormat="false" ht="15" hidden="false" customHeight="true" outlineLevel="0" collapsed="false">
      <c r="A13" s="36" t="s">
        <v>115</v>
      </c>
      <c r="B13" s="34" t="n">
        <f aca="false">B9-B10-B11-B12</f>
        <v>46500</v>
      </c>
      <c r="C13" s="34" t="n">
        <f aca="false">C9-C10-C11-C12</f>
        <v>127500</v>
      </c>
      <c r="D13" s="34" t="n">
        <f aca="false">D9-D10-D11-D12</f>
        <v>203000</v>
      </c>
    </row>
    <row r="15" customFormat="false" ht="15" hidden="false" customHeight="true" outlineLevel="0" collapsed="false">
      <c r="A15" s="5" t="s">
        <v>116</v>
      </c>
    </row>
    <row r="16" customFormat="false" ht="15" hidden="false" customHeight="true" outlineLevel="0" collapsed="false">
      <c r="A16" s="6" t="s">
        <v>117</v>
      </c>
      <c r="B16" s="6"/>
      <c r="C16" s="6"/>
      <c r="D16" s="6"/>
    </row>
    <row r="17" customFormat="false" ht="15" hidden="false" customHeight="true" outlineLevel="0" collapsed="false">
      <c r="A17" s="37" t="n">
        <v>1500</v>
      </c>
      <c r="B17" s="38" t="n">
        <f aca="false">ROUND(B13/A17,0)</f>
        <v>31</v>
      </c>
      <c r="C17" s="38" t="n">
        <f aca="false">ROUND(C13/A17,0)</f>
        <v>85</v>
      </c>
      <c r="D17" s="38" t="n">
        <f aca="false">ROUND(D13/A17,0)</f>
        <v>135</v>
      </c>
    </row>
    <row r="18" customFormat="false" ht="15" hidden="false" customHeight="true" outlineLevel="0" collapsed="false">
      <c r="A18" s="37" t="n">
        <v>2500</v>
      </c>
      <c r="B18" s="38" t="n">
        <f aca="false">ROUND(B13/A18,0)</f>
        <v>19</v>
      </c>
      <c r="C18" s="38" t="n">
        <f aca="false">ROUND(C13/A18,0)</f>
        <v>51</v>
      </c>
      <c r="D18" s="38" t="n">
        <f aca="false">ROUND(D13/A18,0)</f>
        <v>81</v>
      </c>
    </row>
    <row r="19" customFormat="false" ht="15" hidden="false" customHeight="true" outlineLevel="0" collapsed="false">
      <c r="A19" s="37" t="n">
        <v>4000</v>
      </c>
      <c r="B19" s="38" t="n">
        <f aca="false">ROUND(B13/A19,0)</f>
        <v>12</v>
      </c>
      <c r="C19" s="38" t="n">
        <f aca="false">ROUND(C13/A19,0)</f>
        <v>32</v>
      </c>
      <c r="D19" s="38" t="n">
        <f aca="false">ROUND(D13/A19,0)</f>
        <v>51</v>
      </c>
    </row>
    <row r="20" customFormat="false" ht="15" hidden="false" customHeight="true" outlineLevel="0" collapsed="false">
      <c r="A20" s="37" t="n">
        <v>5500</v>
      </c>
      <c r="B20" s="38" t="n">
        <f aca="false">ROUND(B13/A20,0)</f>
        <v>8</v>
      </c>
      <c r="C20" s="38" t="n">
        <f aca="false">ROUND(C13/A20,0)</f>
        <v>23</v>
      </c>
      <c r="D20" s="38" t="n">
        <f aca="false">ROUND(D13/A20,0)</f>
        <v>37</v>
      </c>
    </row>
    <row r="21" customFormat="false" ht="15" hidden="false" customHeight="true" outlineLevel="0" collapsed="false">
      <c r="A21" s="37" t="n">
        <v>8000</v>
      </c>
      <c r="B21" s="38" t="n">
        <f aca="false">ROUND(B13/A21,0)</f>
        <v>6</v>
      </c>
      <c r="C21" s="38" t="n">
        <f aca="false">ROUND(C13/A21,0)</f>
        <v>16</v>
      </c>
      <c r="D21" s="38" t="n">
        <f aca="false">ROUND(D13/A21,0)</f>
        <v>25</v>
      </c>
    </row>
    <row r="23" customFormat="false" ht="15" hidden="false" customHeight="true" outlineLevel="0" collapsed="false">
      <c r="A23" s="5" t="s">
        <v>118</v>
      </c>
    </row>
    <row r="24" customFormat="false" ht="15" hidden="false" customHeight="true" outlineLevel="0" collapsed="false">
      <c r="A24" s="32" t="s">
        <v>119</v>
      </c>
      <c r="B24" s="32" t="s">
        <v>120</v>
      </c>
      <c r="C24" s="32" t="s">
        <v>6</v>
      </c>
    </row>
    <row r="25" customFormat="false" ht="34.5" hidden="false" customHeight="true" outlineLevel="0" collapsed="false">
      <c r="A25" s="7" t="s">
        <v>121</v>
      </c>
      <c r="B25" s="39" t="n">
        <v>3</v>
      </c>
      <c r="C25" s="31" t="s">
        <v>122</v>
      </c>
    </row>
    <row r="26" customFormat="false" ht="34.5" hidden="false" customHeight="true" outlineLevel="0" collapsed="false">
      <c r="A26" s="7" t="s">
        <v>123</v>
      </c>
      <c r="B26" s="39" t="n">
        <v>2</v>
      </c>
      <c r="C26" s="31" t="s">
        <v>124</v>
      </c>
    </row>
    <row r="27" customFormat="false" ht="34.5" hidden="false" customHeight="true" outlineLevel="0" collapsed="false">
      <c r="A27" s="7" t="s">
        <v>125</v>
      </c>
      <c r="B27" s="39" t="n">
        <v>3</v>
      </c>
      <c r="C27" s="31" t="s">
        <v>126</v>
      </c>
    </row>
    <row r="28" customFormat="false" ht="34.5" hidden="false" customHeight="true" outlineLevel="0" collapsed="false">
      <c r="A28" s="7" t="s">
        <v>127</v>
      </c>
      <c r="B28" s="39" t="n">
        <v>3</v>
      </c>
      <c r="C28" s="31" t="s">
        <v>128</v>
      </c>
    </row>
    <row r="29" customFormat="false" ht="34.5" hidden="false" customHeight="true" outlineLevel="0" collapsed="false">
      <c r="A29" s="7" t="s">
        <v>129</v>
      </c>
      <c r="B29" s="39" t="n">
        <v>3</v>
      </c>
      <c r="C29" s="31" t="s">
        <v>130</v>
      </c>
    </row>
    <row r="30" customFormat="false" ht="34.5" hidden="false" customHeight="true" outlineLevel="0" collapsed="false">
      <c r="A30" s="7" t="s">
        <v>131</v>
      </c>
      <c r="B30" s="39" t="n">
        <v>1</v>
      </c>
      <c r="C30" s="31" t="s">
        <v>132</v>
      </c>
    </row>
    <row r="31" customFormat="false" ht="34.5" hidden="false" customHeight="true" outlineLevel="0" collapsed="false">
      <c r="A31" s="11" t="s">
        <v>133</v>
      </c>
      <c r="B31" s="40" t="n">
        <f aca="false">SUM(B25:B30)</f>
        <v>15</v>
      </c>
      <c r="C31" s="31" t="s">
        <v>134</v>
      </c>
    </row>
    <row r="32" customFormat="false" ht="34.5" hidden="false" customHeight="true" outlineLevel="0" collapsed="false">
      <c r="A32" s="7" t="s">
        <v>135</v>
      </c>
      <c r="B32" s="39" t="n">
        <v>25</v>
      </c>
      <c r="C32" s="31" t="s">
        <v>136</v>
      </c>
    </row>
    <row r="33" customFormat="false" ht="34.5" hidden="false" customHeight="true" outlineLevel="0" collapsed="false">
      <c r="A33" s="41" t="s">
        <v>137</v>
      </c>
      <c r="B33" s="42" t="n">
        <v>40</v>
      </c>
      <c r="C33" s="31" t="s">
        <v>138</v>
      </c>
    </row>
    <row r="35" customFormat="false" ht="15" hidden="false" customHeight="true" outlineLevel="0" collapsed="false">
      <c r="A35" s="5" t="s">
        <v>139</v>
      </c>
    </row>
    <row r="36" customFormat="false" ht="15" hidden="false" customHeight="true" outlineLevel="0" collapsed="false">
      <c r="A36" s="43" t="s">
        <v>140</v>
      </c>
    </row>
    <row r="37" customFormat="false" ht="26.25" hidden="false" customHeight="true" outlineLevel="0" collapsed="false">
      <c r="A37" s="32" t="s">
        <v>104</v>
      </c>
      <c r="B37" s="6" t="s">
        <v>141</v>
      </c>
      <c r="C37" s="6" t="s">
        <v>142</v>
      </c>
      <c r="D37" s="6" t="s">
        <v>143</v>
      </c>
    </row>
    <row r="38" customFormat="false" ht="15" hidden="false" customHeight="true" outlineLevel="0" collapsed="false">
      <c r="A38" s="33" t="s">
        <v>144</v>
      </c>
      <c r="B38" s="16" t="n">
        <f aca="false">B6</f>
        <v>60000</v>
      </c>
      <c r="C38" s="16" t="n">
        <f aca="false">C6</f>
        <v>150000</v>
      </c>
      <c r="D38" s="16" t="n">
        <f aca="false">D6</f>
        <v>240000</v>
      </c>
    </row>
    <row r="39" customFormat="false" ht="15" hidden="false" customHeight="true" outlineLevel="0" collapsed="false">
      <c r="A39" s="35" t="s">
        <v>145</v>
      </c>
      <c r="B39" s="16" t="n">
        <f aca="false">B13</f>
        <v>46500</v>
      </c>
      <c r="C39" s="16" t="n">
        <f aca="false">C13</f>
        <v>127500</v>
      </c>
      <c r="D39" s="16" t="n">
        <f aca="false">D13</f>
        <v>203000</v>
      </c>
    </row>
    <row r="40" customFormat="false" ht="15" hidden="false" customHeight="true" outlineLevel="0" collapsed="false">
      <c r="A40" s="35" t="s">
        <v>146</v>
      </c>
      <c r="B40" s="44" t="n">
        <f aca="false">ROUND(B39/2500,0)</f>
        <v>19</v>
      </c>
      <c r="C40" s="44" t="n">
        <f aca="false">ROUND(C39/2500,0)</f>
        <v>51</v>
      </c>
      <c r="D40" s="44" t="n">
        <f aca="false">ROUND(D39/2500,0)</f>
        <v>81</v>
      </c>
    </row>
    <row r="41" customFormat="false" ht="15" hidden="false" customHeight="true" outlineLevel="0" collapsed="false">
      <c r="A41" s="35" t="s">
        <v>147</v>
      </c>
      <c r="B41" s="44" t="n">
        <f aca="false">ROUND(B39/1500,0)</f>
        <v>31</v>
      </c>
      <c r="C41" s="44" t="n">
        <f aca="false">ROUND(C39/1500,0)</f>
        <v>85</v>
      </c>
      <c r="D41" s="44" t="n">
        <f aca="false">ROUND(D39/1500,0)</f>
        <v>135</v>
      </c>
    </row>
    <row r="42" customFormat="false" ht="15" hidden="false" customHeight="true" outlineLevel="0" collapsed="false">
      <c r="A42" s="35" t="s">
        <v>148</v>
      </c>
      <c r="B42" s="39" t="n">
        <v>15</v>
      </c>
      <c r="C42" s="39" t="n">
        <v>15</v>
      </c>
      <c r="D42" s="39" t="n">
        <v>15</v>
      </c>
    </row>
    <row r="43" customFormat="false" ht="15" hidden="false" customHeight="true" outlineLevel="0" collapsed="false">
      <c r="A43" s="35" t="s">
        <v>149</v>
      </c>
      <c r="B43" s="39" t="n">
        <v>25</v>
      </c>
      <c r="C43" s="39" t="n">
        <v>25</v>
      </c>
      <c r="D43" s="39" t="n">
        <v>25</v>
      </c>
    </row>
    <row r="44" customFormat="false" ht="15" hidden="false" customHeight="true" outlineLevel="0" collapsed="false">
      <c r="A44" s="33" t="s">
        <v>150</v>
      </c>
      <c r="B44" s="45" t="str">
        <f aca="false">IF(B40&gt;=25,"GO",IF(B40&gt;=15,"TIGHT","SHORT"))</f>
        <v>TIGHT</v>
      </c>
      <c r="C44" s="45" t="str">
        <f aca="false">IF(C40&gt;=25,"GO",IF(C40&gt;=15,"TIGHT","SHORT"))</f>
        <v>GO</v>
      </c>
      <c r="D44" s="45" t="str">
        <f aca="false">IF(D40&gt;=25,"GO",IF(D40&gt;=15,"TIGHT","SHORT"))</f>
        <v>GO</v>
      </c>
    </row>
    <row r="47" customFormat="false" ht="15" hidden="false" customHeight="true" outlineLevel="0" collapsed="false">
      <c r="A47" s="5" t="s">
        <v>151</v>
      </c>
    </row>
    <row r="48" customFormat="false" ht="45" hidden="false" customHeight="true" outlineLevel="0" collapsed="false">
      <c r="A48" s="26" t="s">
        <v>152</v>
      </c>
      <c r="B48" s="31" t="s">
        <v>153</v>
      </c>
    </row>
    <row r="49" customFormat="false" ht="45" hidden="false" customHeight="true" outlineLevel="0" collapsed="false">
      <c r="A49" s="26" t="s">
        <v>154</v>
      </c>
      <c r="B49" s="31" t="s">
        <v>155</v>
      </c>
    </row>
    <row r="50" customFormat="false" ht="45" hidden="false" customHeight="true" outlineLevel="0" collapsed="false">
      <c r="A50" s="26" t="s">
        <v>156</v>
      </c>
      <c r="B50" s="31" t="s">
        <v>157</v>
      </c>
    </row>
    <row r="51" customFormat="false" ht="45" hidden="false" customHeight="true" outlineLevel="0" collapsed="false">
      <c r="A51" s="26" t="s">
        <v>158</v>
      </c>
      <c r="B51" s="31" t="s">
        <v>159</v>
      </c>
    </row>
    <row r="52" customFormat="false" ht="45" hidden="false" customHeight="true" outlineLevel="0" collapsed="false">
      <c r="A52" s="26" t="s">
        <v>160</v>
      </c>
      <c r="B52" s="31" t="s">
        <v>161</v>
      </c>
    </row>
    <row r="53" customFormat="false" ht="45" hidden="false" customHeight="true" outlineLevel="0" collapsed="false">
      <c r="A53" s="26" t="s">
        <v>162</v>
      </c>
      <c r="B53" s="31" t="s">
        <v>163</v>
      </c>
    </row>
    <row r="54" customFormat="false" ht="45" hidden="false" customHeight="true" outlineLevel="0" collapsed="false">
      <c r="A54" s="26" t="s">
        <v>164</v>
      </c>
      <c r="B54" s="31" t="s">
        <v>165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4057"/>
    <pageSetUpPr fitToPage="false"/>
  </sheetPr>
  <dimension ref="A1:D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4" min="1" style="1" width="22"/>
  </cols>
  <sheetData>
    <row r="1" customFormat="false" ht="24" hidden="false" customHeight="true" outlineLevel="0" collapsed="false">
      <c r="A1" s="46" t="s">
        <v>166</v>
      </c>
    </row>
    <row r="2" customFormat="false" ht="15.75" hidden="false" customHeight="true" outlineLevel="0" collapsed="false">
      <c r="A2" s="47" t="s">
        <v>167</v>
      </c>
    </row>
    <row r="3" customFormat="false" ht="15" hidden="false" customHeight="true" outlineLevel="0" collapsed="false">
      <c r="A3" s="3" t="s">
        <v>168</v>
      </c>
    </row>
    <row r="5" customFormat="false" ht="15" hidden="false" customHeight="true" outlineLevel="0" collapsed="false">
      <c r="A5" s="5" t="s">
        <v>169</v>
      </c>
    </row>
    <row r="6" customFormat="false" ht="15" hidden="false" customHeight="true" outlineLevel="0" collapsed="false">
      <c r="A6" s="48" t="s">
        <v>170</v>
      </c>
      <c r="B6" s="48" t="s">
        <v>171</v>
      </c>
      <c r="C6" s="48" t="s">
        <v>106</v>
      </c>
      <c r="D6" s="48" t="s">
        <v>172</v>
      </c>
    </row>
    <row r="7" customFormat="false" ht="15" hidden="false" customHeight="true" outlineLevel="0" collapsed="false">
      <c r="A7" s="33" t="s">
        <v>173</v>
      </c>
      <c r="B7" s="49" t="n">
        <f aca="false">'Land Acquisition'!B7</f>
        <v>100000</v>
      </c>
      <c r="C7" s="49" t="n">
        <f aca="false">'Land Acquisition'!C7</f>
        <v>150000</v>
      </c>
      <c r="D7" s="49" t="n">
        <f aca="false">'Land Acquisition'!D7</f>
        <v>200000</v>
      </c>
    </row>
    <row r="8" customFormat="false" ht="15" hidden="false" customHeight="true" outlineLevel="0" collapsed="false">
      <c r="A8" s="33" t="s">
        <v>174</v>
      </c>
      <c r="B8" s="49" t="n">
        <f aca="false">'Member Buy-In'!B12</f>
        <v>11916.6666666667</v>
      </c>
      <c r="C8" s="49" t="n">
        <f aca="false">'Member Buy-In'!C12</f>
        <v>18375</v>
      </c>
      <c r="D8" s="49" t="n">
        <f aca="false">'Member Buy-In'!D12</f>
        <v>26916.6666666667</v>
      </c>
    </row>
    <row r="9" customFormat="false" ht="15" hidden="false" customHeight="true" outlineLevel="0" collapsed="false">
      <c r="A9" s="33" t="s">
        <v>175</v>
      </c>
      <c r="B9" s="49" t="n">
        <f aca="false">'Member Buy-In'!B24</f>
        <v>150</v>
      </c>
      <c r="C9" s="49" t="n">
        <f aca="false">'Member Buy-In'!C24</f>
        <v>200</v>
      </c>
      <c r="D9" s="49" t="n">
        <f aca="false">'Member Buy-In'!D24</f>
        <v>250</v>
      </c>
    </row>
    <row r="10" customFormat="false" ht="15" hidden="false" customHeight="true" outlineLevel="0" collapsed="false">
      <c r="A10" s="33" t="s">
        <v>176</v>
      </c>
      <c r="B10" s="49" t="n">
        <f aca="false">'CSA Revenue'!B29</f>
        <v>12800</v>
      </c>
      <c r="C10" s="49" t="n">
        <f aca="false">'CSA Revenue'!C29</f>
        <v>38000</v>
      </c>
      <c r="D10" s="49" t="n">
        <f aca="false">'CSA Revenue'!D29</f>
        <v>84200</v>
      </c>
    </row>
    <row r="11" customFormat="false" ht="15" hidden="false" customHeight="true" outlineLevel="0" collapsed="false">
      <c r="A11" s="33" t="s">
        <v>177</v>
      </c>
      <c r="B11" s="49" t="n">
        <f aca="false">'CSA Revenue'!B31</f>
        <v>27600</v>
      </c>
      <c r="C11" s="49" t="n">
        <f aca="false">'CSA Revenue'!C31</f>
        <v>70100</v>
      </c>
      <c r="D11" s="49" t="n">
        <f aca="false">'CSA Revenue'!D31</f>
        <v>148400</v>
      </c>
    </row>
    <row r="12" customFormat="false" ht="15" hidden="false" customHeight="true" outlineLevel="0" collapsed="false">
      <c r="A12" s="33" t="s">
        <v>178</v>
      </c>
      <c r="B12" s="49" t="n">
        <f aca="false">'Operating Costs'!B112</f>
        <v>33200</v>
      </c>
      <c r="C12" s="49" t="n">
        <f aca="false">'Operating Costs'!C112</f>
        <v>63750</v>
      </c>
      <c r="D12" s="49" t="n">
        <f aca="false">'Operating Costs'!D112</f>
        <v>104200</v>
      </c>
    </row>
    <row r="13" customFormat="false" ht="15" hidden="false" customHeight="true" outlineLevel="0" collapsed="false">
      <c r="A13" s="33" t="s">
        <v>179</v>
      </c>
      <c r="B13" s="49" t="n">
        <f aca="false">'CSA Revenue'!B29+'Member Buy-In'!B25-'Operating Costs'!B112</f>
        <v>1200</v>
      </c>
      <c r="C13" s="49" t="n">
        <f aca="false">'CSA Revenue'!C29+'Member Buy-In'!C25-'Operating Costs'!C112</f>
        <v>3050</v>
      </c>
      <c r="D13" s="49" t="n">
        <f aca="false">'CSA Revenue'!D29+'Member Buy-In'!D25-'Operating Costs'!D112</f>
        <v>16000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2" min="2" style="1" width="12"/>
    <col collapsed="false" customWidth="true" hidden="false" outlineLevel="0" max="3" min="3" style="1" width="14"/>
    <col collapsed="false" customWidth="true" hidden="false" outlineLevel="0" max="5" min="4" style="1" width="50"/>
  </cols>
  <sheetData>
    <row r="1" customFormat="false" ht="17.25" hidden="false" customHeight="true" outlineLevel="0" collapsed="false">
      <c r="A1" s="50" t="s">
        <v>180</v>
      </c>
      <c r="B1" s="50"/>
      <c r="C1" s="50"/>
      <c r="D1" s="50"/>
      <c r="E1" s="50"/>
    </row>
    <row r="2" customFormat="false" ht="15" hidden="false" customHeight="true" outlineLevel="0" collapsed="false">
      <c r="A2" s="51" t="s">
        <v>181</v>
      </c>
      <c r="B2" s="51"/>
      <c r="C2" s="51"/>
      <c r="D2" s="51"/>
      <c r="E2" s="51"/>
    </row>
    <row r="3" customFormat="false" ht="15" hidden="false" customHeight="true" outlineLevel="0" collapsed="false">
      <c r="A3" s="52" t="s">
        <v>182</v>
      </c>
      <c r="B3" s="52"/>
      <c r="C3" s="52"/>
      <c r="D3" s="52"/>
      <c r="E3" s="52"/>
    </row>
    <row r="5" customFormat="false" ht="15" hidden="false" customHeight="true" outlineLevel="0" collapsed="false">
      <c r="A5" s="53" t="s">
        <v>183</v>
      </c>
      <c r="B5" s="53" t="s">
        <v>184</v>
      </c>
      <c r="C5" s="53" t="s">
        <v>185</v>
      </c>
      <c r="D5" s="53" t="s">
        <v>186</v>
      </c>
      <c r="E5" s="53" t="s">
        <v>187</v>
      </c>
    </row>
    <row r="6" customFormat="false" ht="15" hidden="false" customHeight="true" outlineLevel="0" collapsed="false">
      <c r="A6" s="54" t="s">
        <v>188</v>
      </c>
      <c r="B6" s="54"/>
      <c r="C6" s="54"/>
      <c r="D6" s="54"/>
      <c r="E6" s="54"/>
    </row>
    <row r="7" customFormat="false" ht="42.75" hidden="false" customHeight="true" outlineLevel="0" collapsed="false">
      <c r="A7" s="55" t="s">
        <v>189</v>
      </c>
      <c r="B7" s="56" t="s">
        <v>190</v>
      </c>
      <c r="C7" s="57" t="s">
        <v>191</v>
      </c>
      <c r="D7" s="58" t="s">
        <v>192</v>
      </c>
      <c r="E7" s="59" t="s">
        <v>193</v>
      </c>
    </row>
    <row r="8" customFormat="false" ht="32.25" hidden="false" customHeight="true" outlineLevel="0" collapsed="false">
      <c r="A8" s="55" t="s">
        <v>194</v>
      </c>
      <c r="B8" s="60" t="s">
        <v>195</v>
      </c>
      <c r="C8" s="56" t="s">
        <v>190</v>
      </c>
      <c r="D8" s="58" t="s">
        <v>196</v>
      </c>
      <c r="E8" s="59" t="s">
        <v>197</v>
      </c>
    </row>
    <row r="9" customFormat="false" ht="32.25" hidden="false" customHeight="true" outlineLevel="0" collapsed="false">
      <c r="A9" s="55" t="s">
        <v>198</v>
      </c>
      <c r="B9" s="60" t="s">
        <v>195</v>
      </c>
      <c r="C9" s="60" t="s">
        <v>195</v>
      </c>
      <c r="D9" s="58" t="s">
        <v>199</v>
      </c>
      <c r="E9" s="59" t="s">
        <v>200</v>
      </c>
    </row>
    <row r="10" customFormat="false" ht="32.25" hidden="false" customHeight="true" outlineLevel="0" collapsed="false">
      <c r="A10" s="55" t="s">
        <v>201</v>
      </c>
      <c r="B10" s="56" t="s">
        <v>190</v>
      </c>
      <c r="C10" s="60" t="s">
        <v>195</v>
      </c>
      <c r="D10" s="58" t="s">
        <v>202</v>
      </c>
      <c r="E10" s="59" t="s">
        <v>203</v>
      </c>
    </row>
    <row r="11" customFormat="false" ht="42.75" hidden="false" customHeight="true" outlineLevel="0" collapsed="false">
      <c r="A11" s="55" t="s">
        <v>204</v>
      </c>
      <c r="B11" s="60" t="s">
        <v>195</v>
      </c>
      <c r="C11" s="60" t="s">
        <v>195</v>
      </c>
      <c r="D11" s="58" t="s">
        <v>205</v>
      </c>
      <c r="E11" s="59" t="s">
        <v>206</v>
      </c>
    </row>
    <row r="13" customFormat="false" ht="15" hidden="false" customHeight="true" outlineLevel="0" collapsed="false">
      <c r="A13" s="54" t="s">
        <v>207</v>
      </c>
      <c r="B13" s="54"/>
      <c r="C13" s="54"/>
      <c r="D13" s="54"/>
      <c r="E13" s="54"/>
    </row>
    <row r="14" customFormat="false" ht="42.75" hidden="false" customHeight="true" outlineLevel="0" collapsed="false">
      <c r="A14" s="55" t="s">
        <v>208</v>
      </c>
      <c r="B14" s="60" t="s">
        <v>195</v>
      </c>
      <c r="C14" s="60" t="s">
        <v>195</v>
      </c>
      <c r="D14" s="58" t="s">
        <v>209</v>
      </c>
      <c r="E14" s="59" t="s">
        <v>210</v>
      </c>
    </row>
    <row r="15" customFormat="false" ht="32.25" hidden="false" customHeight="true" outlineLevel="0" collapsed="false">
      <c r="A15" s="55" t="s">
        <v>211</v>
      </c>
      <c r="B15" s="56" t="s">
        <v>190</v>
      </c>
      <c r="C15" s="60" t="s">
        <v>195</v>
      </c>
      <c r="D15" s="58" t="s">
        <v>212</v>
      </c>
      <c r="E15" s="59" t="s">
        <v>213</v>
      </c>
    </row>
    <row r="16" customFormat="false" ht="32.25" hidden="false" customHeight="true" outlineLevel="0" collapsed="false">
      <c r="A16" s="55" t="s">
        <v>214</v>
      </c>
      <c r="B16" s="60" t="s">
        <v>195</v>
      </c>
      <c r="C16" s="56" t="s">
        <v>190</v>
      </c>
      <c r="D16" s="58" t="s">
        <v>215</v>
      </c>
      <c r="E16" s="59" t="s">
        <v>216</v>
      </c>
    </row>
    <row r="17" customFormat="false" ht="32.25" hidden="false" customHeight="true" outlineLevel="0" collapsed="false">
      <c r="A17" s="55" t="s">
        <v>217</v>
      </c>
      <c r="B17" s="60" t="s">
        <v>195</v>
      </c>
      <c r="C17" s="56" t="s">
        <v>190</v>
      </c>
      <c r="D17" s="58" t="s">
        <v>218</v>
      </c>
      <c r="E17" s="59" t="s">
        <v>219</v>
      </c>
    </row>
    <row r="19" customFormat="false" ht="15" hidden="false" customHeight="true" outlineLevel="0" collapsed="false">
      <c r="A19" s="54" t="s">
        <v>220</v>
      </c>
      <c r="B19" s="54"/>
      <c r="C19" s="54"/>
      <c r="D19" s="54"/>
      <c r="E19" s="54"/>
    </row>
    <row r="20" customFormat="false" ht="42.75" hidden="false" customHeight="true" outlineLevel="0" collapsed="false">
      <c r="A20" s="55" t="s">
        <v>221</v>
      </c>
      <c r="B20" s="57" t="s">
        <v>222</v>
      </c>
      <c r="C20" s="57" t="s">
        <v>191</v>
      </c>
      <c r="D20" s="58" t="s">
        <v>223</v>
      </c>
      <c r="E20" s="59" t="s">
        <v>224</v>
      </c>
    </row>
    <row r="21" customFormat="false" ht="42.75" hidden="false" customHeight="true" outlineLevel="0" collapsed="false">
      <c r="A21" s="55" t="s">
        <v>225</v>
      </c>
      <c r="B21" s="56" t="s">
        <v>190</v>
      </c>
      <c r="C21" s="60" t="s">
        <v>195</v>
      </c>
      <c r="D21" s="58" t="s">
        <v>226</v>
      </c>
      <c r="E21" s="59" t="s">
        <v>227</v>
      </c>
    </row>
    <row r="22" customFormat="false" ht="42.75" hidden="false" customHeight="true" outlineLevel="0" collapsed="false">
      <c r="A22" s="55" t="s">
        <v>228</v>
      </c>
      <c r="B22" s="56" t="s">
        <v>190</v>
      </c>
      <c r="C22" s="57" t="s">
        <v>222</v>
      </c>
      <c r="D22" s="58" t="s">
        <v>229</v>
      </c>
      <c r="E22" s="59" t="s">
        <v>230</v>
      </c>
    </row>
    <row r="23" customFormat="false" ht="32.25" hidden="false" customHeight="true" outlineLevel="0" collapsed="false">
      <c r="A23" s="55" t="s">
        <v>231</v>
      </c>
      <c r="B23" s="60" t="s">
        <v>195</v>
      </c>
      <c r="C23" s="60" t="s">
        <v>195</v>
      </c>
      <c r="D23" s="58" t="s">
        <v>232</v>
      </c>
      <c r="E23" s="59" t="s">
        <v>233</v>
      </c>
    </row>
    <row r="25" customFormat="false" ht="15" hidden="false" customHeight="true" outlineLevel="0" collapsed="false">
      <c r="A25" s="54" t="s">
        <v>234</v>
      </c>
      <c r="B25" s="54"/>
      <c r="C25" s="54"/>
      <c r="D25" s="54"/>
      <c r="E25" s="54"/>
    </row>
    <row r="26" customFormat="false" ht="32.25" hidden="false" customHeight="true" outlineLevel="0" collapsed="false">
      <c r="A26" s="55" t="s">
        <v>235</v>
      </c>
      <c r="B26" s="56" t="s">
        <v>190</v>
      </c>
      <c r="C26" s="57" t="s">
        <v>222</v>
      </c>
      <c r="D26" s="58" t="s">
        <v>236</v>
      </c>
      <c r="E26" s="59" t="s">
        <v>237</v>
      </c>
    </row>
    <row r="27" customFormat="false" ht="42.75" hidden="false" customHeight="true" outlineLevel="0" collapsed="false">
      <c r="A27" s="55" t="s">
        <v>238</v>
      </c>
      <c r="B27" s="60" t="s">
        <v>195</v>
      </c>
      <c r="C27" s="60" t="s">
        <v>195</v>
      </c>
      <c r="D27" s="58" t="s">
        <v>239</v>
      </c>
      <c r="E27" s="59" t="s">
        <v>240</v>
      </c>
    </row>
    <row r="28" customFormat="false" ht="32.25" hidden="false" customHeight="true" outlineLevel="0" collapsed="false">
      <c r="A28" s="55" t="s">
        <v>241</v>
      </c>
      <c r="B28" s="56" t="s">
        <v>190</v>
      </c>
      <c r="C28" s="57" t="s">
        <v>222</v>
      </c>
      <c r="D28" s="58" t="s">
        <v>242</v>
      </c>
      <c r="E28" s="59" t="s">
        <v>243</v>
      </c>
    </row>
    <row r="30" customFormat="false" ht="15" hidden="false" customHeight="true" outlineLevel="0" collapsed="false">
      <c r="A30" s="54" t="s">
        <v>244</v>
      </c>
      <c r="B30" s="54"/>
      <c r="C30" s="54"/>
      <c r="D30" s="54"/>
      <c r="E30" s="54"/>
    </row>
    <row r="31" customFormat="false" ht="32.25" hidden="false" customHeight="true" outlineLevel="0" collapsed="false">
      <c r="A31" s="55" t="s">
        <v>245</v>
      </c>
      <c r="B31" s="60" t="s">
        <v>195</v>
      </c>
      <c r="C31" s="60" t="s">
        <v>195</v>
      </c>
      <c r="D31" s="58" t="s">
        <v>246</v>
      </c>
      <c r="E31" s="59" t="s">
        <v>247</v>
      </c>
    </row>
    <row r="32" customFormat="false" ht="32.25" hidden="false" customHeight="true" outlineLevel="0" collapsed="false">
      <c r="A32" s="55" t="s">
        <v>248</v>
      </c>
      <c r="B32" s="57" t="s">
        <v>222</v>
      </c>
      <c r="C32" s="60" t="s">
        <v>195</v>
      </c>
      <c r="D32" s="58" t="s">
        <v>249</v>
      </c>
      <c r="E32" s="59" t="s">
        <v>250</v>
      </c>
    </row>
    <row r="33" customFormat="false" ht="42.75" hidden="false" customHeight="true" outlineLevel="0" collapsed="false">
      <c r="A33" s="55" t="s">
        <v>251</v>
      </c>
      <c r="B33" s="56" t="s">
        <v>190</v>
      </c>
      <c r="C33" s="56" t="s">
        <v>190</v>
      </c>
      <c r="D33" s="58" t="s">
        <v>252</v>
      </c>
      <c r="E33" s="59" t="s">
        <v>253</v>
      </c>
    </row>
    <row r="35" customFormat="false" ht="15" hidden="false" customHeight="true" outlineLevel="0" collapsed="false">
      <c r="A35" s="61" t="s">
        <v>254</v>
      </c>
      <c r="B35" s="61"/>
      <c r="C35" s="61"/>
      <c r="D35" s="61"/>
      <c r="E35" s="61"/>
    </row>
    <row r="36" customFormat="false" ht="15" hidden="false" customHeight="true" outlineLevel="0" collapsed="false">
      <c r="A36" s="62" t="s">
        <v>255</v>
      </c>
      <c r="B36" s="63" t="s">
        <v>256</v>
      </c>
      <c r="C36" s="63"/>
      <c r="D36" s="63"/>
      <c r="E36" s="63"/>
    </row>
    <row r="37" customFormat="false" ht="15" hidden="false" customHeight="true" outlineLevel="0" collapsed="false">
      <c r="A37" s="62" t="s">
        <v>257</v>
      </c>
      <c r="B37" s="63" t="s">
        <v>258</v>
      </c>
      <c r="C37" s="63"/>
      <c r="D37" s="63"/>
      <c r="E37" s="63"/>
    </row>
    <row r="38" customFormat="false" ht="15" hidden="false" customHeight="true" outlineLevel="0" collapsed="false">
      <c r="A38" s="62" t="s">
        <v>259</v>
      </c>
      <c r="B38" s="63" t="s">
        <v>260</v>
      </c>
      <c r="C38" s="63"/>
      <c r="D38" s="63"/>
      <c r="E38" s="63"/>
    </row>
    <row r="39" customFormat="false" ht="15" hidden="false" customHeight="true" outlineLevel="0" collapsed="false">
      <c r="A39" s="64"/>
      <c r="B39" s="63"/>
      <c r="C39" s="63"/>
      <c r="D39" s="63"/>
      <c r="E39" s="63"/>
    </row>
    <row r="40" customFormat="false" ht="15" hidden="false" customHeight="true" outlineLevel="0" collapsed="false">
      <c r="A40" s="62" t="s">
        <v>261</v>
      </c>
      <c r="B40" s="63" t="s">
        <v>262</v>
      </c>
      <c r="C40" s="63"/>
      <c r="D40" s="63"/>
      <c r="E40" s="63"/>
    </row>
    <row r="41" customFormat="false" ht="15" hidden="false" customHeight="true" outlineLevel="0" collapsed="false">
      <c r="A41" s="62" t="s">
        <v>263</v>
      </c>
      <c r="B41" s="63" t="s">
        <v>264</v>
      </c>
      <c r="C41" s="63"/>
      <c r="D41" s="63"/>
      <c r="E41" s="63"/>
    </row>
    <row r="42" customFormat="false" ht="15" hidden="false" customHeight="true" outlineLevel="0" collapsed="false">
      <c r="A42" s="64"/>
      <c r="B42" s="63"/>
      <c r="C42" s="63"/>
      <c r="D42" s="63"/>
      <c r="E42" s="63"/>
    </row>
    <row r="43" customFormat="false" ht="15" hidden="false" customHeight="true" outlineLevel="0" collapsed="false">
      <c r="A43" s="62" t="s">
        <v>265</v>
      </c>
      <c r="B43" s="63"/>
      <c r="C43" s="63"/>
      <c r="D43" s="63"/>
      <c r="E43" s="63"/>
    </row>
    <row r="44" customFormat="false" ht="15" hidden="false" customHeight="true" outlineLevel="0" collapsed="false">
      <c r="A44" s="62" t="s">
        <v>266</v>
      </c>
      <c r="B44" s="63"/>
      <c r="C44" s="63"/>
      <c r="D44" s="63"/>
      <c r="E44" s="63"/>
    </row>
  </sheetData>
  <mergeCells count="18">
    <mergeCell ref="A1:E1"/>
    <mergeCell ref="A2:E2"/>
    <mergeCell ref="A3:E3"/>
    <mergeCell ref="A6:E6"/>
    <mergeCell ref="A13:E13"/>
    <mergeCell ref="A19:E19"/>
    <mergeCell ref="A25:E25"/>
    <mergeCell ref="A30:E30"/>
    <mergeCell ref="A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A7C59"/>
    <pageSetUpPr fitToPage="false"/>
  </sheetPr>
  <dimension ref="A1:D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8"/>
    <col collapsed="false" customWidth="true" hidden="false" outlineLevel="0" max="4" min="2" style="1" width="18"/>
  </cols>
  <sheetData>
    <row r="1" customFormat="false" ht="19.5" hidden="false" customHeight="true" outlineLevel="0" collapsed="false">
      <c r="A1" s="2" t="s">
        <v>267</v>
      </c>
    </row>
    <row r="2" customFormat="false" ht="15" hidden="false" customHeight="true" outlineLevel="0" collapsed="false">
      <c r="A2" s="3" t="s">
        <v>268</v>
      </c>
    </row>
    <row r="4" customFormat="false" ht="15" hidden="false" customHeight="true" outlineLevel="0" collapsed="false">
      <c r="A4" s="5" t="s">
        <v>269</v>
      </c>
    </row>
    <row r="5" customFormat="false" ht="15" hidden="false" customHeight="true" outlineLevel="0" collapsed="false">
      <c r="A5" s="48" t="s">
        <v>270</v>
      </c>
      <c r="B5" s="48" t="s">
        <v>171</v>
      </c>
      <c r="C5" s="48" t="s">
        <v>106</v>
      </c>
      <c r="D5" s="48" t="s">
        <v>172</v>
      </c>
    </row>
    <row r="6" customFormat="false" ht="15" hidden="false" customHeight="true" outlineLevel="0" collapsed="false">
      <c r="A6" s="33" t="s">
        <v>271</v>
      </c>
      <c r="B6" s="65" t="n">
        <v>20</v>
      </c>
      <c r="C6" s="65" t="n">
        <v>40</v>
      </c>
      <c r="D6" s="65" t="n">
        <v>80</v>
      </c>
    </row>
    <row r="7" customFormat="false" ht="15" hidden="false" customHeight="true" outlineLevel="0" collapsed="false">
      <c r="A7" s="33" t="s">
        <v>272</v>
      </c>
      <c r="B7" s="66" t="n">
        <v>100000</v>
      </c>
      <c r="C7" s="66" t="n">
        <v>150000</v>
      </c>
      <c r="D7" s="66" t="n">
        <v>200000</v>
      </c>
    </row>
    <row r="8" customFormat="false" ht="15" hidden="false" customHeight="true" outlineLevel="0" collapsed="false">
      <c r="A8" s="33" t="s">
        <v>117</v>
      </c>
      <c r="B8" s="67" t="n">
        <f aca="false">B7/B6</f>
        <v>5000</v>
      </c>
      <c r="C8" s="67" t="n">
        <f aca="false">C7/C6</f>
        <v>3750</v>
      </c>
      <c r="D8" s="67" t="n">
        <f aca="false">D7/D6</f>
        <v>2500</v>
      </c>
    </row>
    <row r="9" customFormat="false" ht="15" hidden="false" customHeight="true" outlineLevel="0" collapsed="false">
      <c r="A9" s="33" t="s">
        <v>273</v>
      </c>
      <c r="B9" s="68" t="n">
        <v>0.03</v>
      </c>
      <c r="C9" s="68" t="n">
        <v>0.03</v>
      </c>
      <c r="D9" s="68" t="n">
        <v>0.03</v>
      </c>
    </row>
    <row r="10" customFormat="false" ht="15" hidden="false" customHeight="true" outlineLevel="0" collapsed="false">
      <c r="A10" s="33" t="s">
        <v>274</v>
      </c>
      <c r="B10" s="67" t="n">
        <f aca="false">B7*B9</f>
        <v>3000</v>
      </c>
      <c r="C10" s="67" t="n">
        <f aca="false">C7*C9</f>
        <v>4500</v>
      </c>
      <c r="D10" s="67" t="n">
        <f aca="false">D7*D9</f>
        <v>6000</v>
      </c>
    </row>
    <row r="11" customFormat="false" ht="15" hidden="false" customHeight="true" outlineLevel="0" collapsed="false">
      <c r="A11" s="33" t="s">
        <v>275</v>
      </c>
      <c r="B11" s="66" t="n">
        <v>3000</v>
      </c>
      <c r="C11" s="66" t="n">
        <v>5000</v>
      </c>
      <c r="D11" s="66" t="n">
        <v>7000</v>
      </c>
    </row>
    <row r="12" customFormat="false" ht="15" hidden="false" customHeight="true" outlineLevel="0" collapsed="false">
      <c r="A12" s="33" t="s">
        <v>276</v>
      </c>
      <c r="B12" s="66" t="n">
        <v>3000</v>
      </c>
      <c r="C12" s="66" t="n">
        <v>5000</v>
      </c>
      <c r="D12" s="66" t="n">
        <v>7000</v>
      </c>
    </row>
    <row r="13" customFormat="false" ht="15" hidden="false" customHeight="true" outlineLevel="0" collapsed="false">
      <c r="A13" s="36" t="s">
        <v>277</v>
      </c>
      <c r="B13" s="69" t="n">
        <f aca="false">B7+B10+B11+B12</f>
        <v>109000</v>
      </c>
      <c r="C13" s="69" t="n">
        <f aca="false">C7+C10+C11+C12</f>
        <v>164500</v>
      </c>
      <c r="D13" s="69" t="n">
        <f aca="false">D7+D10+D11+D12</f>
        <v>220000</v>
      </c>
    </row>
    <row r="15" customFormat="false" ht="15" hidden="false" customHeight="true" outlineLevel="0" collapsed="false">
      <c r="A15" s="5" t="s">
        <v>278</v>
      </c>
    </row>
    <row r="16" customFormat="false" ht="15" hidden="false" customHeight="true" outlineLevel="0" collapsed="false">
      <c r="A16" s="48" t="s">
        <v>279</v>
      </c>
      <c r="B16" s="48" t="s">
        <v>171</v>
      </c>
      <c r="C16" s="48" t="s">
        <v>106</v>
      </c>
      <c r="D16" s="48" t="s">
        <v>172</v>
      </c>
    </row>
    <row r="17" customFormat="false" ht="15" hidden="false" customHeight="true" outlineLevel="0" collapsed="false">
      <c r="A17" s="35" t="s">
        <v>280</v>
      </c>
      <c r="B17" s="66" t="n">
        <v>8000</v>
      </c>
      <c r="C17" s="66" t="n">
        <v>12000</v>
      </c>
      <c r="D17" s="66" t="n">
        <v>18000</v>
      </c>
    </row>
    <row r="18" customFormat="false" ht="15" hidden="false" customHeight="true" outlineLevel="0" collapsed="false">
      <c r="A18" s="35" t="s">
        <v>281</v>
      </c>
      <c r="B18" s="66" t="n">
        <v>5000</v>
      </c>
      <c r="C18" s="66" t="n">
        <v>8000</v>
      </c>
      <c r="D18" s="66" t="n">
        <v>15000</v>
      </c>
    </row>
    <row r="19" customFormat="false" ht="15" hidden="false" customHeight="true" outlineLevel="0" collapsed="false">
      <c r="A19" s="35" t="s">
        <v>282</v>
      </c>
      <c r="B19" s="66" t="n">
        <v>3000</v>
      </c>
      <c r="C19" s="66" t="n">
        <v>8000</v>
      </c>
      <c r="D19" s="66" t="n">
        <v>15000</v>
      </c>
    </row>
    <row r="20" customFormat="false" ht="15" hidden="false" customHeight="true" outlineLevel="0" collapsed="false">
      <c r="A20" s="35" t="s">
        <v>283</v>
      </c>
      <c r="B20" s="66" t="n">
        <v>5000</v>
      </c>
      <c r="C20" s="66" t="n">
        <v>10000</v>
      </c>
      <c r="D20" s="66" t="n">
        <v>20000</v>
      </c>
    </row>
    <row r="21" customFormat="false" ht="15" hidden="false" customHeight="true" outlineLevel="0" collapsed="false">
      <c r="A21" s="35" t="s">
        <v>284</v>
      </c>
      <c r="B21" s="66" t="n">
        <v>4000</v>
      </c>
      <c r="C21" s="66" t="n">
        <v>8000</v>
      </c>
      <c r="D21" s="66" t="n">
        <v>15000</v>
      </c>
    </row>
    <row r="22" customFormat="false" ht="15" hidden="false" customHeight="true" outlineLevel="0" collapsed="false">
      <c r="A22" s="35" t="s">
        <v>285</v>
      </c>
      <c r="B22" s="66" t="n">
        <v>5000</v>
      </c>
      <c r="C22" s="66" t="n">
        <v>15000</v>
      </c>
      <c r="D22" s="66" t="n">
        <v>30000</v>
      </c>
    </row>
    <row r="23" customFormat="false" ht="15" hidden="false" customHeight="true" outlineLevel="0" collapsed="false">
      <c r="A23" s="35" t="s">
        <v>286</v>
      </c>
      <c r="B23" s="66" t="n">
        <v>2000</v>
      </c>
      <c r="C23" s="66" t="n">
        <v>5000</v>
      </c>
      <c r="D23" s="66" t="n">
        <v>10000</v>
      </c>
    </row>
    <row r="24" customFormat="false" ht="15" hidden="false" customHeight="true" outlineLevel="0" collapsed="false">
      <c r="A24" s="35" t="s">
        <v>287</v>
      </c>
      <c r="B24" s="66" t="n">
        <v>2000</v>
      </c>
      <c r="C24" s="66" t="n">
        <v>5000</v>
      </c>
      <c r="D24" s="66" t="n">
        <v>10000</v>
      </c>
    </row>
    <row r="25" customFormat="false" ht="15" hidden="false" customHeight="true" outlineLevel="0" collapsed="false">
      <c r="A25" s="36" t="s">
        <v>288</v>
      </c>
      <c r="B25" s="69" t="n">
        <f aca="false">SUM(B17:B24)</f>
        <v>34000</v>
      </c>
      <c r="C25" s="69" t="n">
        <f aca="false">SUM(C17:C24)</f>
        <v>71000</v>
      </c>
      <c r="D25" s="69" t="n">
        <f aca="false">SUM(D17:D24)</f>
        <v>133000</v>
      </c>
    </row>
    <row r="27" customFormat="false" ht="15" hidden="false" customHeight="true" outlineLevel="0" collapsed="false">
      <c r="A27" s="70" t="s">
        <v>289</v>
      </c>
      <c r="B27" s="71" t="n">
        <f aca="false">B13+B25</f>
        <v>143000</v>
      </c>
      <c r="C27" s="71" t="n">
        <f aca="false">C13+C25</f>
        <v>235500</v>
      </c>
      <c r="D27" s="71" t="n">
        <f aca="false">D13+D25</f>
        <v>353000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27BA0"/>
    <pageSetUpPr fitToPage="false"/>
  </sheetPr>
  <dimension ref="A1:D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4" min="2" style="1" width="18"/>
  </cols>
  <sheetData>
    <row r="1" customFormat="false" ht="19.5" hidden="false" customHeight="true" outlineLevel="0" collapsed="false">
      <c r="A1" s="2" t="s">
        <v>290</v>
      </c>
    </row>
    <row r="2" customFormat="false" ht="15" hidden="false" customHeight="true" outlineLevel="0" collapsed="false">
      <c r="A2" s="3" t="s">
        <v>291</v>
      </c>
    </row>
    <row r="4" customFormat="false" ht="15" hidden="false" customHeight="true" outlineLevel="0" collapsed="false">
      <c r="A4" s="5" t="s">
        <v>292</v>
      </c>
    </row>
    <row r="5" customFormat="false" ht="15" hidden="false" customHeight="true" outlineLevel="0" collapsed="false">
      <c r="A5" s="48" t="s">
        <v>270</v>
      </c>
      <c r="B5" s="48" t="s">
        <v>171</v>
      </c>
      <c r="C5" s="48" t="s">
        <v>106</v>
      </c>
      <c r="D5" s="48" t="s">
        <v>172</v>
      </c>
    </row>
    <row r="6" customFormat="false" ht="15" hidden="false" customHeight="true" outlineLevel="0" collapsed="false">
      <c r="A6" s="33" t="s">
        <v>293</v>
      </c>
      <c r="B6" s="65" t="n">
        <v>12</v>
      </c>
      <c r="C6" s="65" t="n">
        <v>12</v>
      </c>
      <c r="D6" s="65" t="n">
        <v>12</v>
      </c>
    </row>
    <row r="7" customFormat="false" ht="15" hidden="false" customHeight="true" outlineLevel="0" collapsed="false">
      <c r="A7" s="33" t="s">
        <v>294</v>
      </c>
      <c r="B7" s="67" t="n">
        <f aca="false">'Land Acquisition'!B27</f>
        <v>143000</v>
      </c>
      <c r="C7" s="67" t="n">
        <f aca="false">'Land Acquisition'!C27</f>
        <v>235500</v>
      </c>
      <c r="D7" s="67" t="n">
        <f aca="false">'Land Acquisition'!D27</f>
        <v>353000</v>
      </c>
    </row>
    <row r="8" customFormat="false" ht="15" hidden="false" customHeight="true" outlineLevel="0" collapsed="false">
      <c r="A8" s="33" t="s">
        <v>295</v>
      </c>
      <c r="B8" s="66" t="n">
        <v>0</v>
      </c>
      <c r="C8" s="66" t="n">
        <v>15000</v>
      </c>
      <c r="D8" s="66" t="n">
        <v>30000</v>
      </c>
    </row>
    <row r="9" customFormat="false" ht="15" hidden="false" customHeight="true" outlineLevel="0" collapsed="false">
      <c r="A9" s="33" t="s">
        <v>296</v>
      </c>
      <c r="B9" s="67" t="n">
        <f aca="false">B7-B8</f>
        <v>143000</v>
      </c>
      <c r="C9" s="67" t="n">
        <f aca="false">C7-C8</f>
        <v>220500</v>
      </c>
      <c r="D9" s="67" t="n">
        <f aca="false">D7-D8</f>
        <v>323000</v>
      </c>
    </row>
    <row r="11" customFormat="false" ht="15" hidden="false" customHeight="true" outlineLevel="0" collapsed="false">
      <c r="A11" s="5" t="s">
        <v>297</v>
      </c>
      <c r="B11" s="72"/>
      <c r="C11" s="72"/>
      <c r="D11" s="72"/>
    </row>
    <row r="12" customFormat="false" ht="15" hidden="false" customHeight="true" outlineLevel="0" collapsed="false">
      <c r="A12" s="36" t="s">
        <v>298</v>
      </c>
      <c r="B12" s="73" t="n">
        <f aca="false">B9/B6</f>
        <v>11916.6666666667</v>
      </c>
      <c r="C12" s="73" t="n">
        <f aca="false">C9/C6</f>
        <v>18375</v>
      </c>
      <c r="D12" s="73" t="n">
        <f aca="false">D9/D6</f>
        <v>26916.6666666667</v>
      </c>
    </row>
    <row r="13" customFormat="false" ht="15" hidden="false" customHeight="true" outlineLevel="0" collapsed="false">
      <c r="A13" s="74" t="s">
        <v>299</v>
      </c>
      <c r="B13" s="75" t="n">
        <f aca="false">B12*B6</f>
        <v>143000</v>
      </c>
      <c r="C13" s="75" t="n">
        <f aca="false">C12*C6</f>
        <v>220500</v>
      </c>
      <c r="D13" s="75" t="n">
        <f aca="false">D12*D6</f>
        <v>323000</v>
      </c>
    </row>
    <row r="14" customFormat="false" ht="15" hidden="false" customHeight="true" outlineLevel="0" collapsed="false">
      <c r="A14" s="35" t="s">
        <v>300</v>
      </c>
      <c r="B14" s="67" t="n">
        <f aca="false">B13-B9</f>
        <v>0</v>
      </c>
      <c r="C14" s="67" t="n">
        <f aca="false">C13-C9</f>
        <v>0</v>
      </c>
      <c r="D14" s="67" t="n">
        <f aca="false">D13-D9</f>
        <v>0</v>
      </c>
    </row>
    <row r="15" customFormat="false" ht="15" hidden="false" customHeight="true" outlineLevel="0" collapsed="false">
      <c r="A15" s="72"/>
      <c r="B15" s="72"/>
      <c r="C15" s="72"/>
      <c r="D15" s="72"/>
    </row>
    <row r="16" customFormat="false" ht="15" hidden="false" customHeight="true" outlineLevel="0" collapsed="false">
      <c r="A16" s="5" t="s">
        <v>301</v>
      </c>
      <c r="B16" s="72"/>
      <c r="C16" s="72"/>
      <c r="D16" s="72"/>
    </row>
    <row r="17" customFormat="false" ht="15" hidden="false" customHeight="true" outlineLevel="0" collapsed="false">
      <c r="A17" s="35" t="s">
        <v>302</v>
      </c>
      <c r="B17" s="67" t="n">
        <f aca="false">B12*0.5</f>
        <v>5958.33333333333</v>
      </c>
      <c r="C17" s="67" t="n">
        <f aca="false">C12*0.5</f>
        <v>9187.5</v>
      </c>
      <c r="D17" s="67" t="n">
        <f aca="false">D12*0.5</f>
        <v>13458.3333333333</v>
      </c>
    </row>
    <row r="18" customFormat="false" ht="15" hidden="false" customHeight="true" outlineLevel="0" collapsed="false">
      <c r="A18" s="35" t="s">
        <v>303</v>
      </c>
      <c r="B18" s="67" t="n">
        <f aca="false">B12*0.5</f>
        <v>5958.33333333333</v>
      </c>
      <c r="C18" s="67" t="n">
        <f aca="false">C12*0.5</f>
        <v>9187.5</v>
      </c>
      <c r="D18" s="67" t="n">
        <f aca="false">D12*0.5</f>
        <v>13458.3333333333</v>
      </c>
    </row>
    <row r="20" customFormat="false" ht="15" hidden="false" customHeight="true" outlineLevel="0" collapsed="false">
      <c r="A20" s="5" t="s">
        <v>304</v>
      </c>
    </row>
    <row r="21" customFormat="false" ht="15" hidden="false" customHeight="true" outlineLevel="0" collapsed="false">
      <c r="A21" s="35" t="s">
        <v>305</v>
      </c>
      <c r="B21" s="67" t="n">
        <f aca="false">B9/B6</f>
        <v>11916.6666666667</v>
      </c>
      <c r="C21" s="67" t="n">
        <f aca="false">C9/C6</f>
        <v>18375</v>
      </c>
      <c r="D21" s="67" t="n">
        <f aca="false">D9/D6</f>
        <v>26916.6666666667</v>
      </c>
    </row>
    <row r="23" customFormat="false" ht="15" hidden="false" customHeight="true" outlineLevel="0" collapsed="false">
      <c r="A23" s="5" t="s">
        <v>306</v>
      </c>
    </row>
    <row r="24" customFormat="false" ht="15" hidden="false" customHeight="true" outlineLevel="0" collapsed="false">
      <c r="A24" s="33" t="s">
        <v>307</v>
      </c>
      <c r="B24" s="66" t="n">
        <v>150</v>
      </c>
      <c r="C24" s="66" t="n">
        <v>200</v>
      </c>
      <c r="D24" s="66" t="n">
        <v>250</v>
      </c>
    </row>
    <row r="25" customFormat="false" ht="15" hidden="false" customHeight="true" outlineLevel="0" collapsed="false">
      <c r="A25" s="35" t="s">
        <v>308</v>
      </c>
      <c r="B25" s="67" t="n">
        <f aca="false">B24*12*B6</f>
        <v>21600</v>
      </c>
      <c r="C25" s="67" t="n">
        <f aca="false">C24*12*C6</f>
        <v>28800</v>
      </c>
      <c r="D25" s="67" t="n">
        <f aca="false">D24*12*D6</f>
        <v>36000</v>
      </c>
    </row>
    <row r="26" customFormat="false" ht="15" hidden="false" customHeight="true" outlineLevel="0" collapsed="false">
      <c r="A26" s="35" t="s">
        <v>309</v>
      </c>
      <c r="B26" s="65" t="n">
        <v>10</v>
      </c>
      <c r="C26" s="65" t="n">
        <v>15</v>
      </c>
      <c r="D26" s="65" t="n">
        <v>20</v>
      </c>
    </row>
    <row r="27" customFormat="false" ht="15" hidden="false" customHeight="true" outlineLevel="0" collapsed="false">
      <c r="A27" s="35" t="s">
        <v>310</v>
      </c>
      <c r="B27" s="66" t="n">
        <v>15</v>
      </c>
      <c r="C27" s="66" t="n">
        <v>15</v>
      </c>
      <c r="D27" s="66" t="n">
        <v>15</v>
      </c>
    </row>
    <row r="28" customFormat="false" ht="15" hidden="false" customHeight="true" outlineLevel="0" collapsed="false">
      <c r="A28" s="35" t="s">
        <v>311</v>
      </c>
      <c r="B28" s="67" t="n">
        <f aca="false">B26*B27*12*B6</f>
        <v>21600</v>
      </c>
      <c r="C28" s="67" t="n">
        <f aca="false">C26*C27*12*C6</f>
        <v>32400</v>
      </c>
      <c r="D28" s="67" t="n">
        <f aca="false">D26*D27*12*D6</f>
        <v>43200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5"/>
    <col collapsed="false" customWidth="true" hidden="false" outlineLevel="0" max="4" min="2" style="1" width="16"/>
    <col collapsed="false" customWidth="true" hidden="false" outlineLevel="0" max="5" min="5" style="1" width="48"/>
  </cols>
  <sheetData>
    <row r="1" customFormat="false" ht="17.25" hidden="false" customHeight="true" outlineLevel="0" collapsed="false">
      <c r="A1" s="50" t="s">
        <v>312</v>
      </c>
      <c r="B1" s="50"/>
      <c r="C1" s="50"/>
      <c r="D1" s="50"/>
      <c r="E1" s="50"/>
    </row>
    <row r="2" customFormat="false" ht="15" hidden="false" customHeight="true" outlineLevel="0" collapsed="false">
      <c r="A2" s="51" t="s">
        <v>313</v>
      </c>
      <c r="B2" s="51"/>
      <c r="C2" s="51"/>
      <c r="D2" s="51"/>
      <c r="E2" s="51"/>
    </row>
    <row r="3" customFormat="false" ht="15" hidden="false" customHeight="true" outlineLevel="0" collapsed="false">
      <c r="A3" s="76" t="s">
        <v>314</v>
      </c>
      <c r="B3" s="76"/>
      <c r="C3" s="76"/>
      <c r="D3" s="76"/>
      <c r="E3" s="76"/>
    </row>
    <row r="4" customFormat="false" ht="15" hidden="false" customHeight="true" outlineLevel="0" collapsed="false">
      <c r="A4" s="77" t="s">
        <v>315</v>
      </c>
      <c r="B4" s="77"/>
      <c r="C4" s="77"/>
      <c r="D4" s="77"/>
      <c r="E4" s="77"/>
    </row>
    <row r="6" customFormat="false" ht="15" hidden="false" customHeight="true" outlineLevel="0" collapsed="false">
      <c r="A6" s="78" t="s">
        <v>316</v>
      </c>
      <c r="B6" s="78" t="s">
        <v>171</v>
      </c>
      <c r="C6" s="78" t="s">
        <v>106</v>
      </c>
      <c r="D6" s="78" t="s">
        <v>172</v>
      </c>
      <c r="E6" s="78" t="s">
        <v>317</v>
      </c>
    </row>
    <row r="7" customFormat="false" ht="15" hidden="false" customHeight="true" outlineLevel="0" collapsed="false">
      <c r="A7" s="54" t="s">
        <v>318</v>
      </c>
      <c r="B7" s="54"/>
      <c r="C7" s="54"/>
      <c r="D7" s="54"/>
      <c r="E7" s="54"/>
    </row>
    <row r="8" customFormat="false" ht="15" hidden="false" customHeight="true" outlineLevel="0" collapsed="false">
      <c r="A8" s="79" t="s">
        <v>319</v>
      </c>
      <c r="B8" s="80" t="n">
        <v>800</v>
      </c>
      <c r="C8" s="80" t="n">
        <v>1200</v>
      </c>
      <c r="D8" s="80" t="n">
        <v>2000</v>
      </c>
      <c r="E8" s="9" t="s">
        <v>320</v>
      </c>
    </row>
    <row r="9" customFormat="false" ht="15" hidden="false" customHeight="true" outlineLevel="0" collapsed="false">
      <c r="A9" s="79" t="s">
        <v>321</v>
      </c>
      <c r="B9" s="80" t="n">
        <v>1800</v>
      </c>
      <c r="C9" s="80" t="n">
        <v>2500</v>
      </c>
      <c r="D9" s="80" t="n">
        <v>4000</v>
      </c>
      <c r="E9" s="9" t="s">
        <v>322</v>
      </c>
    </row>
    <row r="10" customFormat="false" ht="15" hidden="false" customHeight="true" outlineLevel="0" collapsed="false">
      <c r="A10" s="79" t="s">
        <v>323</v>
      </c>
      <c r="B10" s="80" t="n">
        <v>1500</v>
      </c>
      <c r="C10" s="80" t="n">
        <v>2500</v>
      </c>
      <c r="D10" s="80" t="n">
        <v>4000</v>
      </c>
      <c r="E10" s="9" t="s">
        <v>324</v>
      </c>
    </row>
    <row r="11" customFormat="false" ht="15" hidden="false" customHeight="true" outlineLevel="0" collapsed="false">
      <c r="A11" s="79" t="s">
        <v>325</v>
      </c>
      <c r="B11" s="80" t="n">
        <v>800</v>
      </c>
      <c r="C11" s="80" t="n">
        <v>1500</v>
      </c>
      <c r="D11" s="80" t="n">
        <v>2500</v>
      </c>
      <c r="E11" s="9" t="s">
        <v>326</v>
      </c>
    </row>
    <row r="12" customFormat="false" ht="15" hidden="false" customHeight="true" outlineLevel="0" collapsed="false">
      <c r="A12" s="79" t="s">
        <v>327</v>
      </c>
      <c r="B12" s="80" t="n">
        <v>300</v>
      </c>
      <c r="C12" s="80" t="n">
        <v>500</v>
      </c>
      <c r="D12" s="80" t="n">
        <v>800</v>
      </c>
      <c r="E12" s="9" t="s">
        <v>328</v>
      </c>
    </row>
    <row r="13" customFormat="false" ht="15" hidden="false" customHeight="true" outlineLevel="0" collapsed="false">
      <c r="A13" s="81" t="s">
        <v>329</v>
      </c>
      <c r="B13" s="82" t="n">
        <f aca="false">SUM(B8:B12)</f>
        <v>5200</v>
      </c>
      <c r="C13" s="82" t="n">
        <f aca="false">SUM(C8:C12)</f>
        <v>8200</v>
      </c>
      <c r="D13" s="82" t="n">
        <f aca="false">SUM(D8:D12)</f>
        <v>13300</v>
      </c>
      <c r="E13" s="83"/>
    </row>
    <row r="15" customFormat="false" ht="15" hidden="false" customHeight="true" outlineLevel="0" collapsed="false">
      <c r="A15" s="54" t="s">
        <v>330</v>
      </c>
      <c r="B15" s="54"/>
      <c r="C15" s="54"/>
      <c r="D15" s="54"/>
      <c r="E15" s="54"/>
    </row>
    <row r="16" customFormat="false" ht="15" hidden="false" customHeight="true" outlineLevel="0" collapsed="false">
      <c r="A16" s="79" t="s">
        <v>331</v>
      </c>
      <c r="B16" s="80" t="n">
        <v>1500</v>
      </c>
      <c r="C16" s="80" t="n">
        <v>3000</v>
      </c>
      <c r="D16" s="80" t="n">
        <v>5000</v>
      </c>
      <c r="E16" s="9" t="s">
        <v>332</v>
      </c>
    </row>
    <row r="17" customFormat="false" ht="15" hidden="false" customHeight="true" outlineLevel="0" collapsed="false">
      <c r="A17" s="79" t="s">
        <v>333</v>
      </c>
      <c r="B17" s="80" t="n">
        <v>400</v>
      </c>
      <c r="C17" s="80" t="n">
        <v>800</v>
      </c>
      <c r="D17" s="80" t="n">
        <v>1500</v>
      </c>
      <c r="E17" s="9" t="s">
        <v>334</v>
      </c>
    </row>
    <row r="18" customFormat="false" ht="15" hidden="false" customHeight="true" outlineLevel="0" collapsed="false">
      <c r="A18" s="79" t="s">
        <v>335</v>
      </c>
      <c r="B18" s="80" t="n">
        <v>600</v>
      </c>
      <c r="C18" s="80" t="n">
        <v>1200</v>
      </c>
      <c r="D18" s="80" t="n">
        <v>2000</v>
      </c>
      <c r="E18" s="9" t="s">
        <v>336</v>
      </c>
    </row>
    <row r="19" customFormat="false" ht="15" hidden="false" customHeight="true" outlineLevel="0" collapsed="false">
      <c r="A19" s="79" t="s">
        <v>337</v>
      </c>
      <c r="B19" s="80" t="n">
        <v>500</v>
      </c>
      <c r="C19" s="80" t="n">
        <v>1000</v>
      </c>
      <c r="D19" s="80" t="n">
        <v>2000</v>
      </c>
      <c r="E19" s="9" t="s">
        <v>338</v>
      </c>
    </row>
    <row r="20" customFormat="false" ht="15" hidden="false" customHeight="true" outlineLevel="0" collapsed="false">
      <c r="A20" s="79" t="s">
        <v>339</v>
      </c>
      <c r="B20" s="80" t="n">
        <v>400</v>
      </c>
      <c r="C20" s="80" t="n">
        <v>800</v>
      </c>
      <c r="D20" s="80" t="n">
        <v>1500</v>
      </c>
      <c r="E20" s="9" t="s">
        <v>340</v>
      </c>
    </row>
    <row r="21" customFormat="false" ht="15" hidden="false" customHeight="true" outlineLevel="0" collapsed="false">
      <c r="A21" s="79" t="s">
        <v>341</v>
      </c>
      <c r="B21" s="80" t="n">
        <v>200</v>
      </c>
      <c r="C21" s="80" t="n">
        <v>500</v>
      </c>
      <c r="D21" s="80" t="n">
        <v>800</v>
      </c>
      <c r="E21" s="9" t="s">
        <v>342</v>
      </c>
    </row>
    <row r="22" customFormat="false" ht="15" hidden="false" customHeight="true" outlineLevel="0" collapsed="false">
      <c r="A22" s="79" t="s">
        <v>343</v>
      </c>
      <c r="B22" s="80" t="n">
        <v>200</v>
      </c>
      <c r="C22" s="80" t="n">
        <v>400</v>
      </c>
      <c r="D22" s="80" t="n">
        <v>800</v>
      </c>
      <c r="E22" s="9" t="s">
        <v>344</v>
      </c>
    </row>
    <row r="23" customFormat="false" ht="15" hidden="false" customHeight="true" outlineLevel="0" collapsed="false">
      <c r="A23" s="79" t="s">
        <v>345</v>
      </c>
      <c r="B23" s="80" t="n">
        <v>300</v>
      </c>
      <c r="C23" s="80" t="n">
        <v>500</v>
      </c>
      <c r="D23" s="80" t="n">
        <v>800</v>
      </c>
      <c r="E23" s="9" t="s">
        <v>346</v>
      </c>
    </row>
    <row r="24" customFormat="false" ht="15" hidden="false" customHeight="true" outlineLevel="0" collapsed="false">
      <c r="A24" s="79" t="s">
        <v>347</v>
      </c>
      <c r="B24" s="80" t="n">
        <v>200</v>
      </c>
      <c r="C24" s="80" t="n">
        <v>400</v>
      </c>
      <c r="D24" s="80" t="n">
        <v>600</v>
      </c>
      <c r="E24" s="9" t="s">
        <v>348</v>
      </c>
    </row>
    <row r="25" customFormat="false" ht="15" hidden="false" customHeight="true" outlineLevel="0" collapsed="false">
      <c r="A25" s="79" t="s">
        <v>349</v>
      </c>
      <c r="B25" s="80" t="n">
        <v>300</v>
      </c>
      <c r="C25" s="80" t="n">
        <v>600</v>
      </c>
      <c r="D25" s="80" t="n">
        <v>1000</v>
      </c>
      <c r="E25" s="9" t="s">
        <v>350</v>
      </c>
    </row>
    <row r="26" customFormat="false" ht="15" hidden="false" customHeight="true" outlineLevel="0" collapsed="false">
      <c r="A26" s="79" t="s">
        <v>351</v>
      </c>
      <c r="B26" s="80" t="n">
        <v>500</v>
      </c>
      <c r="C26" s="80" t="n">
        <v>1000</v>
      </c>
      <c r="D26" s="80" t="n">
        <v>1500</v>
      </c>
      <c r="E26" s="9" t="s">
        <v>352</v>
      </c>
    </row>
    <row r="27" customFormat="false" ht="15" hidden="false" customHeight="true" outlineLevel="0" collapsed="false">
      <c r="A27" s="79" t="s">
        <v>353</v>
      </c>
      <c r="B27" s="80" t="n">
        <v>200</v>
      </c>
      <c r="C27" s="80" t="n">
        <v>400</v>
      </c>
      <c r="D27" s="80" t="n">
        <v>600</v>
      </c>
      <c r="E27" s="9" t="s">
        <v>354</v>
      </c>
    </row>
    <row r="28" customFormat="false" ht="15" hidden="false" customHeight="true" outlineLevel="0" collapsed="false">
      <c r="A28" s="81" t="s">
        <v>355</v>
      </c>
      <c r="B28" s="82" t="n">
        <f aca="false">SUM(B16:B27)</f>
        <v>5300</v>
      </c>
      <c r="C28" s="82" t="n">
        <f aca="false">SUM(C16:C27)</f>
        <v>10600</v>
      </c>
      <c r="D28" s="82" t="n">
        <f aca="false">SUM(D16:D27)</f>
        <v>18100</v>
      </c>
      <c r="E28" s="83"/>
    </row>
    <row r="30" customFormat="false" ht="15" hidden="false" customHeight="true" outlineLevel="0" collapsed="false">
      <c r="A30" s="54" t="s">
        <v>356</v>
      </c>
      <c r="B30" s="54"/>
      <c r="C30" s="54"/>
      <c r="D30" s="54"/>
      <c r="E30" s="54"/>
    </row>
    <row r="31" customFormat="false" ht="15" hidden="false" customHeight="true" outlineLevel="0" collapsed="false">
      <c r="A31" s="79" t="s">
        <v>357</v>
      </c>
      <c r="B31" s="80" t="n">
        <v>1200</v>
      </c>
      <c r="C31" s="80" t="n">
        <v>2400</v>
      </c>
      <c r="D31" s="80" t="n">
        <v>4000</v>
      </c>
      <c r="E31" s="9" t="s">
        <v>358</v>
      </c>
    </row>
    <row r="32" customFormat="false" ht="15" hidden="false" customHeight="true" outlineLevel="0" collapsed="false">
      <c r="A32" s="79" t="s">
        <v>359</v>
      </c>
      <c r="B32" s="80" t="n">
        <v>600</v>
      </c>
      <c r="C32" s="80" t="n">
        <v>1200</v>
      </c>
      <c r="D32" s="80" t="n">
        <v>2000</v>
      </c>
      <c r="E32" s="9" t="s">
        <v>360</v>
      </c>
    </row>
    <row r="33" customFormat="false" ht="15" hidden="false" customHeight="true" outlineLevel="0" collapsed="false">
      <c r="A33" s="79" t="s">
        <v>361</v>
      </c>
      <c r="B33" s="80" t="n">
        <v>800</v>
      </c>
      <c r="C33" s="80" t="n">
        <v>1500</v>
      </c>
      <c r="D33" s="80" t="n">
        <v>2500</v>
      </c>
      <c r="E33" s="9" t="s">
        <v>362</v>
      </c>
    </row>
    <row r="34" customFormat="false" ht="15" hidden="false" customHeight="true" outlineLevel="0" collapsed="false">
      <c r="A34" s="79" t="s">
        <v>363</v>
      </c>
      <c r="B34" s="80" t="n">
        <v>200</v>
      </c>
      <c r="C34" s="80" t="n">
        <v>400</v>
      </c>
      <c r="D34" s="80" t="n">
        <v>600</v>
      </c>
      <c r="E34" s="9" t="s">
        <v>364</v>
      </c>
    </row>
    <row r="35" customFormat="false" ht="15" hidden="false" customHeight="true" outlineLevel="0" collapsed="false">
      <c r="A35" s="79" t="s">
        <v>365</v>
      </c>
      <c r="B35" s="80" t="n">
        <v>800</v>
      </c>
      <c r="C35" s="80" t="n">
        <v>1500</v>
      </c>
      <c r="D35" s="80" t="n">
        <v>2500</v>
      </c>
      <c r="E35" s="9" t="s">
        <v>366</v>
      </c>
    </row>
    <row r="36" customFormat="false" ht="15" hidden="false" customHeight="true" outlineLevel="0" collapsed="false">
      <c r="A36" s="79" t="s">
        <v>367</v>
      </c>
      <c r="B36" s="80" t="n">
        <v>300</v>
      </c>
      <c r="C36" s="80" t="n">
        <v>600</v>
      </c>
      <c r="D36" s="80" t="n">
        <v>1000</v>
      </c>
      <c r="E36" s="9" t="s">
        <v>368</v>
      </c>
    </row>
    <row r="37" customFormat="false" ht="15" hidden="false" customHeight="true" outlineLevel="0" collapsed="false">
      <c r="A37" s="79" t="s">
        <v>369</v>
      </c>
      <c r="B37" s="80" t="n">
        <v>400</v>
      </c>
      <c r="C37" s="80" t="n">
        <v>800</v>
      </c>
      <c r="D37" s="80" t="n">
        <v>1200</v>
      </c>
      <c r="E37" s="9" t="s">
        <v>370</v>
      </c>
    </row>
    <row r="38" customFormat="false" ht="15" hidden="false" customHeight="true" outlineLevel="0" collapsed="false">
      <c r="A38" s="79" t="s">
        <v>371</v>
      </c>
      <c r="B38" s="80" t="n">
        <v>200</v>
      </c>
      <c r="C38" s="80" t="n">
        <v>400</v>
      </c>
      <c r="D38" s="80" t="n">
        <v>600</v>
      </c>
      <c r="E38" s="9" t="s">
        <v>372</v>
      </c>
    </row>
    <row r="39" customFormat="false" ht="15" hidden="false" customHeight="true" outlineLevel="0" collapsed="false">
      <c r="A39" s="79" t="s">
        <v>373</v>
      </c>
      <c r="B39" s="80" t="n">
        <v>0</v>
      </c>
      <c r="C39" s="80" t="n">
        <v>500</v>
      </c>
      <c r="D39" s="80" t="n">
        <v>1000</v>
      </c>
      <c r="E39" s="9" t="s">
        <v>374</v>
      </c>
    </row>
    <row r="40" customFormat="false" ht="15" hidden="false" customHeight="true" outlineLevel="0" collapsed="false">
      <c r="A40" s="79" t="s">
        <v>375</v>
      </c>
      <c r="B40" s="80" t="n">
        <v>200</v>
      </c>
      <c r="C40" s="80" t="n">
        <v>400</v>
      </c>
      <c r="D40" s="80" t="n">
        <v>600</v>
      </c>
      <c r="E40" s="9" t="s">
        <v>376</v>
      </c>
    </row>
    <row r="41" customFormat="false" ht="15" hidden="false" customHeight="true" outlineLevel="0" collapsed="false">
      <c r="A41" s="81" t="s">
        <v>377</v>
      </c>
      <c r="B41" s="82" t="n">
        <f aca="false">SUM(B31:B40)</f>
        <v>4700</v>
      </c>
      <c r="C41" s="82" t="n">
        <f aca="false">SUM(C31:C40)</f>
        <v>9700</v>
      </c>
      <c r="D41" s="82" t="n">
        <f aca="false">SUM(D31:D40)</f>
        <v>16000</v>
      </c>
      <c r="E41" s="83"/>
    </row>
    <row r="43" customFormat="false" ht="15" hidden="false" customHeight="true" outlineLevel="0" collapsed="false">
      <c r="A43" s="54" t="s">
        <v>378</v>
      </c>
      <c r="B43" s="54"/>
      <c r="C43" s="54"/>
      <c r="D43" s="54"/>
      <c r="E43" s="54"/>
    </row>
    <row r="44" customFormat="false" ht="15" hidden="false" customHeight="true" outlineLevel="0" collapsed="false">
      <c r="A44" s="79" t="s">
        <v>379</v>
      </c>
      <c r="B44" s="80" t="n">
        <v>600</v>
      </c>
      <c r="C44" s="80" t="n">
        <v>1000</v>
      </c>
      <c r="D44" s="80" t="n">
        <v>1500</v>
      </c>
      <c r="E44" s="9" t="s">
        <v>380</v>
      </c>
    </row>
    <row r="45" customFormat="false" ht="15" hidden="false" customHeight="true" outlineLevel="0" collapsed="false">
      <c r="A45" s="79" t="s">
        <v>381</v>
      </c>
      <c r="B45" s="80" t="n">
        <v>400</v>
      </c>
      <c r="C45" s="80" t="n">
        <v>800</v>
      </c>
      <c r="D45" s="80" t="n">
        <v>1200</v>
      </c>
      <c r="E45" s="9" t="s">
        <v>382</v>
      </c>
    </row>
    <row r="46" customFormat="false" ht="15" hidden="false" customHeight="true" outlineLevel="0" collapsed="false">
      <c r="A46" s="79" t="s">
        <v>383</v>
      </c>
      <c r="B46" s="80" t="n">
        <v>100</v>
      </c>
      <c r="C46" s="80" t="n">
        <v>200</v>
      </c>
      <c r="D46" s="80" t="n">
        <v>400</v>
      </c>
      <c r="E46" s="9" t="s">
        <v>384</v>
      </c>
    </row>
    <row r="47" customFormat="false" ht="15" hidden="false" customHeight="true" outlineLevel="0" collapsed="false">
      <c r="A47" s="79" t="s">
        <v>385</v>
      </c>
      <c r="B47" s="80" t="n">
        <v>100</v>
      </c>
      <c r="C47" s="80" t="n">
        <v>150</v>
      </c>
      <c r="D47" s="80" t="n">
        <v>200</v>
      </c>
      <c r="E47" s="9" t="s">
        <v>386</v>
      </c>
    </row>
    <row r="48" customFormat="false" ht="15" hidden="false" customHeight="true" outlineLevel="0" collapsed="false">
      <c r="A48" s="81" t="s">
        <v>387</v>
      </c>
      <c r="B48" s="82" t="n">
        <f aca="false">SUM(B44:B47)</f>
        <v>1200</v>
      </c>
      <c r="C48" s="82" t="n">
        <f aca="false">SUM(C44:C47)</f>
        <v>2150</v>
      </c>
      <c r="D48" s="82" t="n">
        <f aca="false">SUM(D44:D47)</f>
        <v>3300</v>
      </c>
      <c r="E48" s="83"/>
    </row>
    <row r="50" customFormat="false" ht="15" hidden="false" customHeight="true" outlineLevel="0" collapsed="false">
      <c r="A50" s="54" t="s">
        <v>388</v>
      </c>
      <c r="B50" s="54"/>
      <c r="C50" s="54"/>
      <c r="D50" s="54"/>
      <c r="E50" s="54"/>
    </row>
    <row r="51" customFormat="false" ht="15" hidden="false" customHeight="true" outlineLevel="0" collapsed="false">
      <c r="A51" s="79" t="s">
        <v>389</v>
      </c>
      <c r="B51" s="80" t="n">
        <v>1200</v>
      </c>
      <c r="C51" s="80" t="n">
        <v>2000</v>
      </c>
      <c r="D51" s="80" t="n">
        <v>3000</v>
      </c>
      <c r="E51" s="9" t="s">
        <v>390</v>
      </c>
    </row>
    <row r="52" customFormat="false" ht="15" hidden="false" customHeight="true" outlineLevel="0" collapsed="false">
      <c r="A52" s="79" t="s">
        <v>391</v>
      </c>
      <c r="B52" s="80" t="n">
        <v>600</v>
      </c>
      <c r="C52" s="80" t="n">
        <v>1000</v>
      </c>
      <c r="D52" s="80" t="n">
        <v>1500</v>
      </c>
      <c r="E52" s="9" t="s">
        <v>392</v>
      </c>
    </row>
    <row r="53" customFormat="false" ht="15" hidden="false" customHeight="true" outlineLevel="0" collapsed="false">
      <c r="A53" s="79" t="s">
        <v>393</v>
      </c>
      <c r="B53" s="80" t="n">
        <v>1200</v>
      </c>
      <c r="C53" s="80" t="n">
        <v>1800</v>
      </c>
      <c r="D53" s="80" t="n">
        <v>2400</v>
      </c>
      <c r="E53" s="9" t="s">
        <v>394</v>
      </c>
    </row>
    <row r="54" customFormat="false" ht="15" hidden="false" customHeight="true" outlineLevel="0" collapsed="false">
      <c r="A54" s="79" t="s">
        <v>395</v>
      </c>
      <c r="B54" s="80" t="n">
        <v>300</v>
      </c>
      <c r="C54" s="80" t="n">
        <v>300</v>
      </c>
      <c r="D54" s="80" t="n">
        <v>300</v>
      </c>
      <c r="E54" s="9" t="s">
        <v>396</v>
      </c>
    </row>
    <row r="55" customFormat="false" ht="15" hidden="false" customHeight="true" outlineLevel="0" collapsed="false">
      <c r="A55" s="81" t="s">
        <v>397</v>
      </c>
      <c r="B55" s="82" t="n">
        <f aca="false">SUM(B51:B54)</f>
        <v>3300</v>
      </c>
      <c r="C55" s="82" t="n">
        <f aca="false">SUM(C51:C54)</f>
        <v>5100</v>
      </c>
      <c r="D55" s="82" t="n">
        <f aca="false">SUM(D51:D54)</f>
        <v>7200</v>
      </c>
      <c r="E55" s="83"/>
    </row>
    <row r="57" customFormat="false" ht="15" hidden="false" customHeight="true" outlineLevel="0" collapsed="false">
      <c r="A57" s="54" t="s">
        <v>398</v>
      </c>
      <c r="B57" s="54"/>
      <c r="C57" s="54"/>
      <c r="D57" s="54"/>
      <c r="E57" s="54"/>
    </row>
    <row r="58" customFormat="false" ht="15" hidden="false" customHeight="true" outlineLevel="0" collapsed="false">
      <c r="A58" s="79" t="s">
        <v>399</v>
      </c>
      <c r="B58" s="80" t="n">
        <v>1800</v>
      </c>
      <c r="C58" s="80" t="n">
        <v>3000</v>
      </c>
      <c r="D58" s="80" t="n">
        <v>4500</v>
      </c>
      <c r="E58" s="9" t="s">
        <v>400</v>
      </c>
    </row>
    <row r="59" customFormat="false" ht="15" hidden="false" customHeight="true" outlineLevel="0" collapsed="false">
      <c r="A59" s="79" t="s">
        <v>401</v>
      </c>
      <c r="B59" s="80" t="n">
        <v>800</v>
      </c>
      <c r="C59" s="80" t="n">
        <v>1500</v>
      </c>
      <c r="D59" s="80" t="n">
        <v>2500</v>
      </c>
      <c r="E59" s="9" t="s">
        <v>402</v>
      </c>
    </row>
    <row r="60" customFormat="false" ht="15" hidden="false" customHeight="true" outlineLevel="0" collapsed="false">
      <c r="A60" s="79" t="s">
        <v>403</v>
      </c>
      <c r="B60" s="80" t="n">
        <v>1000</v>
      </c>
      <c r="C60" s="80" t="n">
        <v>2000</v>
      </c>
      <c r="D60" s="80" t="n">
        <v>3000</v>
      </c>
      <c r="E60" s="9" t="s">
        <v>404</v>
      </c>
    </row>
    <row r="61" customFormat="false" ht="15" hidden="false" customHeight="true" outlineLevel="0" collapsed="false">
      <c r="A61" s="79" t="s">
        <v>405</v>
      </c>
      <c r="B61" s="80" t="n">
        <v>400</v>
      </c>
      <c r="C61" s="80" t="n">
        <v>800</v>
      </c>
      <c r="D61" s="80" t="n">
        <v>1200</v>
      </c>
      <c r="E61" s="9" t="s">
        <v>406</v>
      </c>
    </row>
    <row r="62" customFormat="false" ht="15" hidden="false" customHeight="true" outlineLevel="0" collapsed="false">
      <c r="A62" s="81" t="s">
        <v>407</v>
      </c>
      <c r="B62" s="82" t="n">
        <f aca="false">SUM(B58:B61)</f>
        <v>4000</v>
      </c>
      <c r="C62" s="82" t="n">
        <f aca="false">SUM(C58:C61)</f>
        <v>7300</v>
      </c>
      <c r="D62" s="82" t="n">
        <f aca="false">SUM(D58:D61)</f>
        <v>11200</v>
      </c>
      <c r="E62" s="83"/>
    </row>
    <row r="64" customFormat="false" ht="15" hidden="false" customHeight="true" outlineLevel="0" collapsed="false">
      <c r="A64" s="54" t="s">
        <v>408</v>
      </c>
      <c r="B64" s="54"/>
      <c r="C64" s="54"/>
      <c r="D64" s="54"/>
      <c r="E64" s="54"/>
    </row>
    <row r="65" customFormat="false" ht="15" hidden="false" customHeight="true" outlineLevel="0" collapsed="false">
      <c r="A65" s="79" t="s">
        <v>409</v>
      </c>
      <c r="B65" s="80" t="n">
        <v>400</v>
      </c>
      <c r="C65" s="80" t="n">
        <v>800</v>
      </c>
      <c r="D65" s="80" t="n">
        <v>1200</v>
      </c>
      <c r="E65" s="9" t="s">
        <v>410</v>
      </c>
    </row>
    <row r="66" customFormat="false" ht="15" hidden="false" customHeight="true" outlineLevel="0" collapsed="false">
      <c r="A66" s="79" t="s">
        <v>411</v>
      </c>
      <c r="B66" s="80" t="n">
        <v>1500</v>
      </c>
      <c r="C66" s="80" t="n">
        <v>3000</v>
      </c>
      <c r="D66" s="80" t="n">
        <v>5000</v>
      </c>
      <c r="E66" s="9" t="s">
        <v>412</v>
      </c>
    </row>
    <row r="67" customFormat="false" ht="15" hidden="false" customHeight="true" outlineLevel="0" collapsed="false">
      <c r="A67" s="79" t="s">
        <v>413</v>
      </c>
      <c r="B67" s="80" t="n">
        <v>300</v>
      </c>
      <c r="C67" s="80" t="n">
        <v>500</v>
      </c>
      <c r="D67" s="80" t="n">
        <v>800</v>
      </c>
      <c r="E67" s="9" t="s">
        <v>414</v>
      </c>
    </row>
    <row r="68" customFormat="false" ht="15" hidden="false" customHeight="true" outlineLevel="0" collapsed="false">
      <c r="A68" s="79" t="s">
        <v>415</v>
      </c>
      <c r="B68" s="80" t="n">
        <v>200</v>
      </c>
      <c r="C68" s="80" t="n">
        <v>400</v>
      </c>
      <c r="D68" s="80" t="n">
        <v>600</v>
      </c>
      <c r="E68" s="9" t="s">
        <v>416</v>
      </c>
    </row>
    <row r="69" customFormat="false" ht="15" hidden="false" customHeight="true" outlineLevel="0" collapsed="false">
      <c r="A69" s="81" t="s">
        <v>417</v>
      </c>
      <c r="B69" s="82" t="n">
        <f aca="false">SUM(B65:B68)</f>
        <v>2400</v>
      </c>
      <c r="C69" s="82" t="n">
        <f aca="false">SUM(C65:C68)</f>
        <v>4700</v>
      </c>
      <c r="D69" s="82" t="n">
        <f aca="false">SUM(D65:D68)</f>
        <v>7600</v>
      </c>
      <c r="E69" s="83"/>
    </row>
    <row r="71" customFormat="false" ht="15" hidden="false" customHeight="true" outlineLevel="0" collapsed="false">
      <c r="A71" s="54" t="s">
        <v>418</v>
      </c>
      <c r="B71" s="54"/>
      <c r="C71" s="54"/>
      <c r="D71" s="54"/>
      <c r="E71" s="54"/>
    </row>
    <row r="72" customFormat="false" ht="15" hidden="false" customHeight="true" outlineLevel="0" collapsed="false">
      <c r="A72" s="79" t="s">
        <v>419</v>
      </c>
      <c r="B72" s="80" t="n">
        <v>1000</v>
      </c>
      <c r="C72" s="80" t="n">
        <v>1200</v>
      </c>
      <c r="D72" s="80" t="n">
        <v>1500</v>
      </c>
      <c r="E72" s="9" t="s">
        <v>420</v>
      </c>
    </row>
    <row r="73" customFormat="false" ht="15" hidden="false" customHeight="true" outlineLevel="0" collapsed="false">
      <c r="A73" s="79" t="s">
        <v>421</v>
      </c>
      <c r="B73" s="80" t="n">
        <v>0</v>
      </c>
      <c r="C73" s="80" t="n">
        <v>200</v>
      </c>
      <c r="D73" s="80" t="n">
        <v>500</v>
      </c>
      <c r="E73" s="9" t="s">
        <v>422</v>
      </c>
    </row>
    <row r="74" customFormat="false" ht="15" hidden="false" customHeight="true" outlineLevel="0" collapsed="false">
      <c r="A74" s="79" t="s">
        <v>423</v>
      </c>
      <c r="B74" s="80" t="n">
        <v>0</v>
      </c>
      <c r="C74" s="80" t="n">
        <v>500</v>
      </c>
      <c r="D74" s="80" t="n">
        <v>800</v>
      </c>
      <c r="E74" s="9" t="s">
        <v>424</v>
      </c>
    </row>
    <row r="75" customFormat="false" ht="15" hidden="false" customHeight="true" outlineLevel="0" collapsed="false">
      <c r="A75" s="79" t="s">
        <v>425</v>
      </c>
      <c r="B75" s="80" t="n">
        <v>200</v>
      </c>
      <c r="C75" s="80" t="n">
        <v>400</v>
      </c>
      <c r="D75" s="80" t="n">
        <v>600</v>
      </c>
      <c r="E75" s="9" t="s">
        <v>426</v>
      </c>
    </row>
    <row r="76" customFormat="false" ht="15" hidden="false" customHeight="true" outlineLevel="0" collapsed="false">
      <c r="A76" s="79" t="s">
        <v>427</v>
      </c>
      <c r="B76" s="80" t="n">
        <v>400</v>
      </c>
      <c r="C76" s="80" t="n">
        <v>800</v>
      </c>
      <c r="D76" s="80" t="n">
        <v>1200</v>
      </c>
      <c r="E76" s="9" t="s">
        <v>428</v>
      </c>
    </row>
    <row r="77" customFormat="false" ht="15" hidden="false" customHeight="true" outlineLevel="0" collapsed="false">
      <c r="A77" s="81" t="s">
        <v>429</v>
      </c>
      <c r="B77" s="82" t="n">
        <f aca="false">SUM(B72:B76)</f>
        <v>1600</v>
      </c>
      <c r="C77" s="82" t="n">
        <f aca="false">SUM(C72:C76)</f>
        <v>3100</v>
      </c>
      <c r="D77" s="82" t="n">
        <f aca="false">SUM(D72:D76)</f>
        <v>4600</v>
      </c>
      <c r="E77" s="83"/>
    </row>
    <row r="79" customFormat="false" ht="15" hidden="false" customHeight="true" outlineLevel="0" collapsed="false">
      <c r="A79" s="54" t="s">
        <v>430</v>
      </c>
      <c r="B79" s="54"/>
      <c r="C79" s="54"/>
      <c r="D79" s="54"/>
      <c r="E79" s="54"/>
    </row>
    <row r="80" customFormat="false" ht="15" hidden="false" customHeight="true" outlineLevel="0" collapsed="false">
      <c r="A80" s="79" t="s">
        <v>431</v>
      </c>
      <c r="B80" s="80" t="n">
        <v>300</v>
      </c>
      <c r="C80" s="80" t="n">
        <v>800</v>
      </c>
      <c r="D80" s="80" t="n">
        <v>1500</v>
      </c>
      <c r="E80" s="9" t="s">
        <v>432</v>
      </c>
    </row>
    <row r="81" customFormat="false" ht="15" hidden="false" customHeight="true" outlineLevel="0" collapsed="false">
      <c r="A81" s="79" t="s">
        <v>433</v>
      </c>
      <c r="B81" s="80" t="n">
        <v>400</v>
      </c>
      <c r="C81" s="80" t="n">
        <v>800</v>
      </c>
      <c r="D81" s="80" t="n">
        <v>1500</v>
      </c>
      <c r="E81" s="9" t="s">
        <v>434</v>
      </c>
    </row>
    <row r="82" customFormat="false" ht="15" hidden="false" customHeight="true" outlineLevel="0" collapsed="false">
      <c r="A82" s="79" t="s">
        <v>435</v>
      </c>
      <c r="B82" s="80" t="n">
        <v>300</v>
      </c>
      <c r="C82" s="80" t="n">
        <v>500</v>
      </c>
      <c r="D82" s="80" t="n">
        <v>800</v>
      </c>
      <c r="E82" s="9" t="s">
        <v>436</v>
      </c>
    </row>
    <row r="83" customFormat="false" ht="15" hidden="false" customHeight="true" outlineLevel="0" collapsed="false">
      <c r="A83" s="79" t="s">
        <v>437</v>
      </c>
      <c r="B83" s="80" t="n">
        <v>0</v>
      </c>
      <c r="C83" s="80" t="n">
        <v>300</v>
      </c>
      <c r="D83" s="80" t="n">
        <v>600</v>
      </c>
      <c r="E83" s="9" t="s">
        <v>438</v>
      </c>
    </row>
    <row r="84" customFormat="false" ht="15" hidden="false" customHeight="true" outlineLevel="0" collapsed="false">
      <c r="A84" s="81" t="s">
        <v>439</v>
      </c>
      <c r="B84" s="82" t="n">
        <f aca="false">SUM(B80:B83)</f>
        <v>1000</v>
      </c>
      <c r="C84" s="82" t="n">
        <f aca="false">SUM(C80:C83)</f>
        <v>2400</v>
      </c>
      <c r="D84" s="82" t="n">
        <f aca="false">SUM(D80:D83)</f>
        <v>4400</v>
      </c>
      <c r="E84" s="83"/>
    </row>
    <row r="86" customFormat="false" ht="15" hidden="false" customHeight="true" outlineLevel="0" collapsed="false">
      <c r="A86" s="54" t="s">
        <v>440</v>
      </c>
      <c r="B86" s="54"/>
      <c r="C86" s="54"/>
      <c r="D86" s="54"/>
      <c r="E86" s="54"/>
    </row>
    <row r="87" customFormat="false" ht="15" hidden="false" customHeight="true" outlineLevel="0" collapsed="false">
      <c r="A87" s="79" t="s">
        <v>441</v>
      </c>
      <c r="B87" s="80" t="n">
        <v>1200</v>
      </c>
      <c r="C87" s="80" t="n">
        <v>2400</v>
      </c>
      <c r="D87" s="80" t="n">
        <v>4000</v>
      </c>
      <c r="E87" s="9" t="s">
        <v>442</v>
      </c>
    </row>
    <row r="88" customFormat="false" ht="15" hidden="false" customHeight="true" outlineLevel="0" collapsed="false">
      <c r="A88" s="79" t="s">
        <v>443</v>
      </c>
      <c r="B88" s="80" t="n">
        <v>500</v>
      </c>
      <c r="C88" s="80" t="n">
        <v>1000</v>
      </c>
      <c r="D88" s="80" t="n">
        <v>2000</v>
      </c>
      <c r="E88" s="9" t="s">
        <v>444</v>
      </c>
    </row>
    <row r="89" customFormat="false" ht="15" hidden="false" customHeight="true" outlineLevel="0" collapsed="false">
      <c r="A89" s="79" t="s">
        <v>445</v>
      </c>
      <c r="B89" s="80" t="n">
        <v>0</v>
      </c>
      <c r="C89" s="80" t="n">
        <v>300</v>
      </c>
      <c r="D89" s="80" t="n">
        <v>500</v>
      </c>
      <c r="E89" s="9" t="s">
        <v>446</v>
      </c>
    </row>
    <row r="90" customFormat="false" ht="15" hidden="false" customHeight="true" outlineLevel="0" collapsed="false">
      <c r="A90" s="81" t="s">
        <v>447</v>
      </c>
      <c r="B90" s="82" t="n">
        <f aca="false">SUM(B87:B89)</f>
        <v>1700</v>
      </c>
      <c r="C90" s="82" t="n">
        <f aca="false">SUM(C87:C89)</f>
        <v>3700</v>
      </c>
      <c r="D90" s="82" t="n">
        <f aca="false">SUM(D87:D89)</f>
        <v>6500</v>
      </c>
      <c r="E90" s="83"/>
    </row>
    <row r="92" customFormat="false" ht="15" hidden="false" customHeight="true" outlineLevel="0" collapsed="false">
      <c r="A92" s="54" t="s">
        <v>448</v>
      </c>
      <c r="B92" s="54"/>
      <c r="C92" s="54"/>
      <c r="D92" s="54"/>
      <c r="E92" s="54"/>
    </row>
    <row r="93" customFormat="false" ht="15" hidden="false" customHeight="true" outlineLevel="0" collapsed="false">
      <c r="A93" s="79" t="s">
        <v>449</v>
      </c>
      <c r="B93" s="80" t="n">
        <v>300</v>
      </c>
      <c r="C93" s="80" t="n">
        <v>800</v>
      </c>
      <c r="D93" s="80" t="n">
        <v>1500</v>
      </c>
      <c r="E93" s="9" t="s">
        <v>450</v>
      </c>
    </row>
    <row r="94" customFormat="false" ht="15" hidden="false" customHeight="true" outlineLevel="0" collapsed="false">
      <c r="A94" s="79" t="s">
        <v>451</v>
      </c>
      <c r="B94" s="80" t="n">
        <v>100</v>
      </c>
      <c r="C94" s="80" t="n">
        <v>200</v>
      </c>
      <c r="D94" s="80" t="n">
        <v>400</v>
      </c>
      <c r="E94" s="9" t="s">
        <v>452</v>
      </c>
    </row>
    <row r="95" customFormat="false" ht="15" hidden="false" customHeight="true" outlineLevel="0" collapsed="false">
      <c r="A95" s="79" t="s">
        <v>453</v>
      </c>
      <c r="B95" s="80" t="n">
        <v>300</v>
      </c>
      <c r="C95" s="80" t="n">
        <v>800</v>
      </c>
      <c r="D95" s="80" t="n">
        <v>1500</v>
      </c>
      <c r="E95" s="9" t="s">
        <v>454</v>
      </c>
    </row>
    <row r="96" customFormat="false" ht="15" hidden="false" customHeight="true" outlineLevel="0" collapsed="false">
      <c r="A96" s="79" t="s">
        <v>455</v>
      </c>
      <c r="B96" s="80" t="n">
        <v>100</v>
      </c>
      <c r="C96" s="80" t="n">
        <v>200</v>
      </c>
      <c r="D96" s="80" t="n">
        <v>400</v>
      </c>
      <c r="E96" s="9" t="s">
        <v>456</v>
      </c>
    </row>
    <row r="97" customFormat="false" ht="15" hidden="false" customHeight="true" outlineLevel="0" collapsed="false">
      <c r="A97" s="81" t="s">
        <v>457</v>
      </c>
      <c r="B97" s="82" t="n">
        <f aca="false">SUM(B93:B96)</f>
        <v>800</v>
      </c>
      <c r="C97" s="82" t="n">
        <f aca="false">SUM(C93:C96)</f>
        <v>2000</v>
      </c>
      <c r="D97" s="82" t="n">
        <f aca="false">SUM(D93:D96)</f>
        <v>3800</v>
      </c>
      <c r="E97" s="83"/>
    </row>
    <row r="99" customFormat="false" ht="15" hidden="false" customHeight="true" outlineLevel="0" collapsed="false">
      <c r="A99" s="54" t="s">
        <v>458</v>
      </c>
      <c r="B99" s="54"/>
      <c r="C99" s="54"/>
      <c r="D99" s="54"/>
      <c r="E99" s="54"/>
    </row>
    <row r="100" customFormat="false" ht="15" hidden="false" customHeight="true" outlineLevel="0" collapsed="false">
      <c r="A100" s="79" t="s">
        <v>459</v>
      </c>
      <c r="B100" s="80" t="n">
        <v>300</v>
      </c>
      <c r="C100" s="80" t="n">
        <v>600</v>
      </c>
      <c r="D100" s="80" t="n">
        <v>1000</v>
      </c>
      <c r="E100" s="9" t="s">
        <v>460</v>
      </c>
    </row>
    <row r="101" customFormat="false" ht="15" hidden="false" customHeight="true" outlineLevel="0" collapsed="false">
      <c r="A101" s="79" t="s">
        <v>461</v>
      </c>
      <c r="B101" s="80" t="n">
        <v>0</v>
      </c>
      <c r="C101" s="80" t="n">
        <v>300</v>
      </c>
      <c r="D101" s="80" t="n">
        <v>600</v>
      </c>
      <c r="E101" s="9" t="s">
        <v>462</v>
      </c>
    </row>
    <row r="102" customFormat="false" ht="15" hidden="false" customHeight="true" outlineLevel="0" collapsed="false">
      <c r="A102" s="79" t="s">
        <v>463</v>
      </c>
      <c r="B102" s="80" t="n">
        <v>200</v>
      </c>
      <c r="C102" s="80" t="n">
        <v>400</v>
      </c>
      <c r="D102" s="80" t="n">
        <v>600</v>
      </c>
      <c r="E102" s="9" t="s">
        <v>464</v>
      </c>
    </row>
    <row r="103" customFormat="false" ht="15" hidden="false" customHeight="true" outlineLevel="0" collapsed="false">
      <c r="A103" s="81" t="s">
        <v>465</v>
      </c>
      <c r="B103" s="82" t="n">
        <f aca="false">SUM(B100:B102)</f>
        <v>500</v>
      </c>
      <c r="C103" s="82" t="n">
        <f aca="false">SUM(C100:C102)</f>
        <v>1300</v>
      </c>
      <c r="D103" s="82" t="n">
        <f aca="false">SUM(D100:D102)</f>
        <v>2200</v>
      </c>
      <c r="E103" s="83"/>
    </row>
    <row r="105" customFormat="false" ht="15" hidden="false" customHeight="true" outlineLevel="0" collapsed="false">
      <c r="A105" s="54" t="s">
        <v>466</v>
      </c>
      <c r="B105" s="54"/>
      <c r="C105" s="54"/>
      <c r="D105" s="54"/>
      <c r="E105" s="54"/>
    </row>
    <row r="106" customFormat="false" ht="15" hidden="false" customHeight="true" outlineLevel="0" collapsed="false">
      <c r="A106" s="79" t="s">
        <v>467</v>
      </c>
      <c r="B106" s="80" t="n">
        <v>1000</v>
      </c>
      <c r="C106" s="80" t="n">
        <v>2000</v>
      </c>
      <c r="D106" s="80" t="n">
        <v>3000</v>
      </c>
      <c r="E106" s="9" t="s">
        <v>468</v>
      </c>
    </row>
    <row r="107" customFormat="false" ht="15" hidden="false" customHeight="true" outlineLevel="0" collapsed="false">
      <c r="A107" s="79" t="s">
        <v>469</v>
      </c>
      <c r="B107" s="80" t="n">
        <v>500</v>
      </c>
      <c r="C107" s="80" t="n">
        <v>1000</v>
      </c>
      <c r="D107" s="80" t="n">
        <v>2000</v>
      </c>
      <c r="E107" s="9" t="s">
        <v>470</v>
      </c>
    </row>
    <row r="108" customFormat="false" ht="15" hidden="false" customHeight="true" outlineLevel="0" collapsed="false">
      <c r="A108" s="79" t="s">
        <v>471</v>
      </c>
      <c r="B108" s="80" t="n">
        <v>0</v>
      </c>
      <c r="C108" s="80" t="n">
        <v>500</v>
      </c>
      <c r="D108" s="80" t="n">
        <v>1000</v>
      </c>
      <c r="E108" s="9" t="s">
        <v>472</v>
      </c>
    </row>
    <row r="109" customFormat="false" ht="15" hidden="false" customHeight="true" outlineLevel="0" collapsed="false">
      <c r="A109" s="81" t="s">
        <v>473</v>
      </c>
      <c r="B109" s="82" t="n">
        <f aca="false">SUM(B106:B108)</f>
        <v>1500</v>
      </c>
      <c r="C109" s="82" t="n">
        <f aca="false">SUM(C106:C108)</f>
        <v>3500</v>
      </c>
      <c r="D109" s="82" t="n">
        <f aca="false">SUM(D106:D108)</f>
        <v>6000</v>
      </c>
      <c r="E109" s="83"/>
    </row>
    <row r="111" customFormat="false" ht="15" hidden="false" customHeight="true" outlineLevel="0" collapsed="false">
      <c r="A111" s="84" t="s">
        <v>474</v>
      </c>
      <c r="B111" s="84"/>
      <c r="C111" s="84"/>
      <c r="D111" s="84"/>
      <c r="E111" s="84"/>
    </row>
    <row r="112" customFormat="false" ht="15" hidden="false" customHeight="true" outlineLevel="0" collapsed="false">
      <c r="A112" s="84" t="s">
        <v>475</v>
      </c>
      <c r="B112" s="85" t="n">
        <f aca="false">B13+B28+B41+B48+B55+B62+B69+B77+B84+B90+B97+B103+B109</f>
        <v>33200</v>
      </c>
      <c r="C112" s="85" t="n">
        <f aca="false">C13+C28+C41+C48+C55+C62+C69+C77+C84+C90+C97+C103+C109</f>
        <v>63750</v>
      </c>
      <c r="D112" s="85" t="n">
        <f aca="false">D13+D28+D41+D48+D55+D62+D69+D77+D84+D90+D97+D103+D109</f>
        <v>104200</v>
      </c>
      <c r="E112" s="86"/>
    </row>
    <row r="113" customFormat="false" ht="15" hidden="false" customHeight="true" outlineLevel="0" collapsed="false">
      <c r="A113" s="79" t="s">
        <v>476</v>
      </c>
      <c r="B113" s="87" t="n">
        <f aca="false">B112/12/12</f>
        <v>230.555555555556</v>
      </c>
      <c r="C113" s="87" t="n">
        <f aca="false">C112/12/12</f>
        <v>442.708333333333</v>
      </c>
      <c r="D113" s="87" t="n">
        <f aca="false">D112/12/12</f>
        <v>723.611111111111</v>
      </c>
      <c r="E113" s="28"/>
    </row>
    <row r="114" customFormat="false" ht="15" hidden="false" customHeight="true" outlineLevel="0" collapsed="false">
      <c r="A114" s="79" t="s">
        <v>477</v>
      </c>
      <c r="B114" s="88" t="n">
        <f aca="false">'Member Buy-In'!B25-B112</f>
        <v>-11600</v>
      </c>
      <c r="C114" s="88" t="n">
        <f aca="false">'Member Buy-In'!C25-C112</f>
        <v>-34950</v>
      </c>
      <c r="D114" s="88" t="n">
        <f aca="false">'Member Buy-In'!D25-D112</f>
        <v>-68200</v>
      </c>
      <c r="E114" s="28"/>
    </row>
    <row r="116" customFormat="false" ht="15" hidden="false" customHeight="true" outlineLevel="0" collapsed="false">
      <c r="A116" s="54" t="s">
        <v>478</v>
      </c>
      <c r="B116" s="54"/>
      <c r="C116" s="54"/>
      <c r="D116" s="54"/>
      <c r="E116" s="54"/>
    </row>
    <row r="117" customFormat="false" ht="15" hidden="false" customHeight="true" outlineLevel="0" collapsed="false">
      <c r="A117" s="79" t="s">
        <v>479</v>
      </c>
      <c r="B117" s="87" t="n">
        <f aca="false">B112/30</f>
        <v>1106.66666666667</v>
      </c>
      <c r="C117" s="87" t="n">
        <f aca="false">C112/30</f>
        <v>2125</v>
      </c>
      <c r="D117" s="87" t="n">
        <f aca="false">D112/30</f>
        <v>3473.33333333333</v>
      </c>
      <c r="E117" s="28"/>
    </row>
    <row r="118" customFormat="false" ht="15" hidden="false" customHeight="true" outlineLevel="0" collapsed="false">
      <c r="A118" s="79" t="s">
        <v>480</v>
      </c>
      <c r="B118" s="80" t="n">
        <v>523</v>
      </c>
      <c r="C118" s="28"/>
      <c r="D118" s="28"/>
      <c r="E118" s="9" t="s">
        <v>481</v>
      </c>
    </row>
    <row r="120" customFormat="false" ht="15" hidden="false" customHeight="true" outlineLevel="0" collapsed="false">
      <c r="A120" s="89" t="s">
        <v>482</v>
      </c>
      <c r="B120" s="89"/>
      <c r="C120" s="89"/>
      <c r="D120" s="89"/>
      <c r="E120" s="89"/>
    </row>
    <row r="121" customFormat="false" ht="15" hidden="false" customHeight="true" outlineLevel="0" collapsed="false">
      <c r="A121" s="90" t="s">
        <v>483</v>
      </c>
      <c r="B121" s="90"/>
      <c r="C121" s="90"/>
      <c r="D121" s="90"/>
      <c r="E121" s="90"/>
    </row>
    <row r="122" customFormat="false" ht="15" hidden="false" customHeight="true" outlineLevel="0" collapsed="false">
      <c r="A122" s="90" t="s">
        <v>484</v>
      </c>
      <c r="B122" s="90"/>
      <c r="C122" s="90"/>
      <c r="D122" s="90"/>
      <c r="E122" s="90"/>
    </row>
    <row r="123" customFormat="false" ht="15" hidden="false" customHeight="true" outlineLevel="0" collapsed="false">
      <c r="A123" s="90" t="s">
        <v>485</v>
      </c>
      <c r="B123" s="90"/>
      <c r="C123" s="90"/>
      <c r="D123" s="90"/>
      <c r="E123" s="90"/>
    </row>
    <row r="124" customFormat="false" ht="15" hidden="false" customHeight="true" outlineLevel="0" collapsed="false">
      <c r="A124" s="90" t="s">
        <v>486</v>
      </c>
      <c r="B124" s="90"/>
      <c r="C124" s="90"/>
      <c r="D124" s="90"/>
      <c r="E124" s="90"/>
    </row>
    <row r="125" customFormat="false" ht="15" hidden="false" customHeight="true" outlineLevel="0" collapsed="false">
      <c r="A125" s="90" t="s">
        <v>487</v>
      </c>
      <c r="B125" s="90"/>
      <c r="C125" s="90"/>
      <c r="D125" s="90"/>
      <c r="E125" s="90"/>
    </row>
    <row r="126" customFormat="false" ht="15" hidden="false" customHeight="true" outlineLevel="0" collapsed="false">
      <c r="A126" s="90" t="s">
        <v>488</v>
      </c>
      <c r="B126" s="90"/>
      <c r="C126" s="90"/>
      <c r="D126" s="90"/>
      <c r="E126" s="90"/>
    </row>
    <row r="127" customFormat="false" ht="15" hidden="false" customHeight="true" outlineLevel="0" collapsed="false">
      <c r="A127" s="90" t="s">
        <v>489</v>
      </c>
      <c r="B127" s="90"/>
      <c r="C127" s="90"/>
      <c r="D127" s="90"/>
      <c r="E127" s="90"/>
    </row>
    <row r="128" customFormat="false" ht="15" hidden="false" customHeight="true" outlineLevel="0" collapsed="false">
      <c r="A128" s="90" t="s">
        <v>490</v>
      </c>
      <c r="B128" s="90"/>
      <c r="C128" s="90"/>
      <c r="D128" s="90"/>
      <c r="E128" s="90"/>
    </row>
    <row r="129" customFormat="false" ht="15" hidden="false" customHeight="true" outlineLevel="0" collapsed="false">
      <c r="A129" s="90" t="s">
        <v>491</v>
      </c>
      <c r="B129" s="90"/>
      <c r="C129" s="90"/>
      <c r="D129" s="90"/>
      <c r="E129" s="90"/>
    </row>
    <row r="130" customFormat="false" ht="15" hidden="false" customHeight="true" outlineLevel="0" collapsed="false">
      <c r="A130" s="90" t="s">
        <v>492</v>
      </c>
      <c r="B130" s="90"/>
      <c r="C130" s="90"/>
      <c r="D130" s="90"/>
      <c r="E130" s="90"/>
    </row>
  </sheetData>
  <mergeCells count="30">
    <mergeCell ref="A1:E1"/>
    <mergeCell ref="A2:E2"/>
    <mergeCell ref="A3:E3"/>
    <mergeCell ref="A4:E4"/>
    <mergeCell ref="A7:E7"/>
    <mergeCell ref="A15:E15"/>
    <mergeCell ref="A30:E30"/>
    <mergeCell ref="A43:E43"/>
    <mergeCell ref="A50:E50"/>
    <mergeCell ref="A57:E57"/>
    <mergeCell ref="A64:E64"/>
    <mergeCell ref="A71:E71"/>
    <mergeCell ref="A79:E79"/>
    <mergeCell ref="A86:E86"/>
    <mergeCell ref="A92:E92"/>
    <mergeCell ref="A99:E99"/>
    <mergeCell ref="A105:E105"/>
    <mergeCell ref="A111:E111"/>
    <mergeCell ref="A116:E116"/>
    <mergeCell ref="A120:E120"/>
    <mergeCell ref="A121:E121"/>
    <mergeCell ref="A122:E122"/>
    <mergeCell ref="A123:E123"/>
    <mergeCell ref="A124:E124"/>
    <mergeCell ref="A125:E125"/>
    <mergeCell ref="A126:E126"/>
    <mergeCell ref="A127:E127"/>
    <mergeCell ref="A128:E128"/>
    <mergeCell ref="A129:E129"/>
    <mergeCell ref="A130:E1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2"/>
    <col collapsed="false" customWidth="true" hidden="false" outlineLevel="0" max="4" min="2" style="1" width="18"/>
    <col collapsed="false" customWidth="true" hidden="false" outlineLevel="0" max="5" min="5" style="1" width="40"/>
  </cols>
  <sheetData>
    <row r="1" customFormat="false" ht="17.25" hidden="false" customHeight="true" outlineLevel="0" collapsed="false">
      <c r="A1" s="50" t="s">
        <v>493</v>
      </c>
      <c r="B1" s="50"/>
      <c r="C1" s="50"/>
      <c r="D1" s="50"/>
      <c r="E1" s="50"/>
    </row>
    <row r="2" customFormat="false" ht="15" hidden="false" customHeight="true" outlineLevel="0" collapsed="false">
      <c r="A2" s="51" t="s">
        <v>494</v>
      </c>
      <c r="B2" s="51"/>
      <c r="C2" s="51"/>
      <c r="D2" s="51"/>
      <c r="E2" s="51"/>
    </row>
    <row r="3" customFormat="false" ht="15" hidden="false" customHeight="true" outlineLevel="0" collapsed="false">
      <c r="A3" s="91" t="s">
        <v>495</v>
      </c>
      <c r="B3" s="91"/>
      <c r="C3" s="91"/>
      <c r="D3" s="91"/>
      <c r="E3" s="91"/>
    </row>
    <row r="5" customFormat="false" ht="26.25" hidden="false" customHeight="true" outlineLevel="0" collapsed="false">
      <c r="A5" s="92" t="s">
        <v>316</v>
      </c>
      <c r="B5" s="92" t="s">
        <v>496</v>
      </c>
      <c r="C5" s="92" t="s">
        <v>497</v>
      </c>
      <c r="D5" s="92" t="s">
        <v>498</v>
      </c>
      <c r="E5" s="92" t="s">
        <v>6</v>
      </c>
    </row>
    <row r="6" customFormat="false" ht="15" hidden="false" customHeight="true" outlineLevel="0" collapsed="false">
      <c r="A6" s="93" t="s">
        <v>499</v>
      </c>
      <c r="B6" s="93"/>
      <c r="C6" s="93"/>
      <c r="D6" s="93"/>
      <c r="E6" s="93"/>
    </row>
    <row r="7" customFormat="false" ht="15" hidden="false" customHeight="true" outlineLevel="0" collapsed="false">
      <c r="A7" s="35" t="s">
        <v>500</v>
      </c>
      <c r="B7" s="94" t="n">
        <v>0</v>
      </c>
      <c r="C7" s="94" t="n">
        <v>0</v>
      </c>
      <c r="D7" s="94" t="n">
        <v>1784</v>
      </c>
      <c r="E7" s="95" t="s">
        <v>501</v>
      </c>
    </row>
    <row r="8" customFormat="false" ht="15" hidden="false" customHeight="true" outlineLevel="0" collapsed="false">
      <c r="A8" s="35" t="s">
        <v>502</v>
      </c>
      <c r="B8" s="94" t="n">
        <v>150</v>
      </c>
      <c r="C8" s="94" t="n">
        <v>300</v>
      </c>
      <c r="D8" s="94" t="n">
        <v>1000</v>
      </c>
      <c r="E8" s="95" t="s">
        <v>503</v>
      </c>
    </row>
    <row r="9" customFormat="false" ht="15" hidden="false" customHeight="true" outlineLevel="0" collapsed="false">
      <c r="A9" s="35" t="s">
        <v>504</v>
      </c>
      <c r="B9" s="94" t="n">
        <v>0</v>
      </c>
      <c r="C9" s="94" t="n">
        <v>0</v>
      </c>
      <c r="D9" s="94" t="n">
        <v>1100</v>
      </c>
      <c r="E9" s="95" t="s">
        <v>505</v>
      </c>
    </row>
    <row r="10" customFormat="false" ht="15" hidden="false" customHeight="true" outlineLevel="0" collapsed="false">
      <c r="A10" s="35" t="s">
        <v>506</v>
      </c>
      <c r="B10" s="94" t="n">
        <v>0</v>
      </c>
      <c r="C10" s="94" t="n">
        <v>0</v>
      </c>
      <c r="D10" s="94" t="n">
        <v>60</v>
      </c>
      <c r="E10" s="95" t="s">
        <v>507</v>
      </c>
    </row>
    <row r="11" customFormat="false" ht="15" hidden="false" customHeight="true" outlineLevel="0" collapsed="false">
      <c r="A11" s="35" t="s">
        <v>508</v>
      </c>
      <c r="B11" s="94" t="n">
        <v>0</v>
      </c>
      <c r="C11" s="94" t="n">
        <v>0</v>
      </c>
      <c r="D11" s="94" t="n">
        <v>100</v>
      </c>
      <c r="E11" s="95" t="s">
        <v>509</v>
      </c>
    </row>
    <row r="12" customFormat="false" ht="15" hidden="false" customHeight="true" outlineLevel="0" collapsed="false">
      <c r="A12" s="35" t="s">
        <v>510</v>
      </c>
      <c r="B12" s="94" t="n">
        <v>0</v>
      </c>
      <c r="C12" s="94" t="n">
        <v>50</v>
      </c>
      <c r="D12" s="94" t="n">
        <v>200</v>
      </c>
      <c r="E12" s="95" t="s">
        <v>511</v>
      </c>
    </row>
    <row r="14" customFormat="false" ht="15" hidden="false" customHeight="true" outlineLevel="0" collapsed="false">
      <c r="A14" s="93" t="s">
        <v>512</v>
      </c>
      <c r="B14" s="93"/>
      <c r="C14" s="93"/>
      <c r="D14" s="93"/>
      <c r="E14" s="93"/>
    </row>
    <row r="15" customFormat="false" ht="15" hidden="false" customHeight="true" outlineLevel="0" collapsed="false">
      <c r="A15" s="35" t="s">
        <v>513</v>
      </c>
      <c r="B15" s="94" t="n">
        <f aca="false">'Operating Costs'!B113</f>
        <v>230.555555555556</v>
      </c>
      <c r="C15" s="94" t="n">
        <f aca="false">'Operating Costs'!C113</f>
        <v>442.708333333333</v>
      </c>
      <c r="D15" s="94" t="n">
        <v>0</v>
      </c>
      <c r="E15" s="95" t="s">
        <v>514</v>
      </c>
    </row>
    <row r="16" customFormat="false" ht="15" hidden="false" customHeight="true" outlineLevel="0" collapsed="false">
      <c r="A16" s="35" t="s">
        <v>515</v>
      </c>
      <c r="B16" s="94" t="n">
        <v>200</v>
      </c>
      <c r="C16" s="94" t="n">
        <v>500</v>
      </c>
      <c r="D16" s="94" t="n">
        <v>500</v>
      </c>
      <c r="E16" s="95" t="s">
        <v>516</v>
      </c>
    </row>
    <row r="17" customFormat="false" ht="15" hidden="false" customHeight="true" outlineLevel="0" collapsed="false">
      <c r="A17" s="35" t="s">
        <v>517</v>
      </c>
      <c r="B17" s="94" t="n">
        <v>100</v>
      </c>
      <c r="C17" s="94" t="n">
        <v>200</v>
      </c>
      <c r="D17" s="94" t="n">
        <v>600</v>
      </c>
      <c r="E17" s="95" t="s">
        <v>518</v>
      </c>
    </row>
    <row r="18" customFormat="false" ht="15" hidden="false" customHeight="true" outlineLevel="0" collapsed="false">
      <c r="A18" s="35" t="s">
        <v>519</v>
      </c>
      <c r="B18" s="94" t="n">
        <v>50</v>
      </c>
      <c r="C18" s="94" t="n">
        <v>100</v>
      </c>
      <c r="D18" s="94" t="n">
        <v>150</v>
      </c>
      <c r="E18" s="95" t="s">
        <v>520</v>
      </c>
    </row>
    <row r="19" customFormat="false" ht="15" hidden="false" customHeight="true" outlineLevel="0" collapsed="false">
      <c r="A19" s="35" t="s">
        <v>521</v>
      </c>
      <c r="B19" s="94" t="n">
        <v>200</v>
      </c>
      <c r="C19" s="94" t="n">
        <v>400</v>
      </c>
      <c r="D19" s="94" t="n">
        <v>500</v>
      </c>
      <c r="E19" s="95" t="s">
        <v>522</v>
      </c>
    </row>
    <row r="20" customFormat="false" ht="15" hidden="false" customHeight="true" outlineLevel="0" collapsed="false">
      <c r="A20" s="35" t="s">
        <v>523</v>
      </c>
      <c r="B20" s="94" t="n">
        <v>0</v>
      </c>
      <c r="C20" s="94" t="n">
        <v>75</v>
      </c>
      <c r="D20" s="94" t="n">
        <v>0</v>
      </c>
      <c r="E20" s="95" t="s">
        <v>524</v>
      </c>
    </row>
    <row r="22" customFormat="false" ht="15" hidden="false" customHeight="true" outlineLevel="0" collapsed="false">
      <c r="A22" s="93" t="s">
        <v>525</v>
      </c>
      <c r="B22" s="93"/>
      <c r="C22" s="93"/>
      <c r="D22" s="93"/>
      <c r="E22" s="93"/>
    </row>
    <row r="23" customFormat="false" ht="15" hidden="false" customHeight="true" outlineLevel="0" collapsed="false">
      <c r="A23" s="96" t="s">
        <v>526</v>
      </c>
      <c r="B23" s="97" t="n">
        <f aca="false">SUM(B7:B12,B15:B20)</f>
        <v>930.555555555556</v>
      </c>
      <c r="C23" s="97" t="n">
        <f aca="false">SUM(C7:C12,C15:C20)</f>
        <v>2067.70833333333</v>
      </c>
      <c r="D23" s="83"/>
      <c r="E23" s="83"/>
    </row>
    <row r="24" customFormat="false" ht="15" hidden="false" customHeight="true" outlineLevel="0" collapsed="false">
      <c r="A24" s="96" t="s">
        <v>527</v>
      </c>
      <c r="B24" s="83"/>
      <c r="C24" s="83"/>
      <c r="D24" s="97" t="n">
        <f aca="false">SUM(D7:D12,D15:D20)</f>
        <v>5994</v>
      </c>
      <c r="E24" s="83"/>
    </row>
    <row r="26" customFormat="false" ht="15" hidden="false" customHeight="true" outlineLevel="0" collapsed="false">
      <c r="A26" s="93" t="s">
        <v>528</v>
      </c>
      <c r="B26" s="93"/>
      <c r="C26" s="93"/>
      <c r="D26" s="93"/>
      <c r="E26" s="93"/>
    </row>
    <row r="27" customFormat="false" ht="15" hidden="false" customHeight="true" outlineLevel="0" collapsed="false">
      <c r="A27" s="35" t="s">
        <v>529</v>
      </c>
      <c r="B27" s="67" t="n">
        <f aca="false">B23*12</f>
        <v>11166.6666666667</v>
      </c>
    </row>
    <row r="28" customFormat="false" ht="15" hidden="false" customHeight="true" outlineLevel="0" collapsed="false">
      <c r="A28" s="35" t="s">
        <v>530</v>
      </c>
      <c r="C28" s="67" t="n">
        <f aca="false">C23*12</f>
        <v>24812.5</v>
      </c>
    </row>
    <row r="29" customFormat="false" ht="15" hidden="false" customHeight="true" outlineLevel="0" collapsed="false">
      <c r="A29" s="35" t="s">
        <v>531</v>
      </c>
      <c r="D29" s="67" t="n">
        <f aca="false">D24*12</f>
        <v>71928</v>
      </c>
    </row>
    <row r="31" customFormat="false" ht="15" hidden="false" customHeight="true" outlineLevel="0" collapsed="false">
      <c r="A31" s="98" t="s">
        <v>532</v>
      </c>
      <c r="B31" s="99" t="n">
        <f aca="false">D24*12-B23*12</f>
        <v>60761.3333333333</v>
      </c>
      <c r="C31" s="86"/>
      <c r="D31" s="86"/>
      <c r="E31" s="86"/>
    </row>
    <row r="32" customFormat="false" ht="15" hidden="false" customHeight="true" outlineLevel="0" collapsed="false">
      <c r="A32" s="98" t="s">
        <v>533</v>
      </c>
      <c r="B32" s="86"/>
      <c r="C32" s="99" t="n">
        <f aca="false">D24*12-C23*12</f>
        <v>47115.5</v>
      </c>
      <c r="D32" s="86"/>
      <c r="E32" s="86"/>
    </row>
    <row r="34" customFormat="false" ht="17.25" hidden="false" customHeight="true" outlineLevel="0" collapsed="false">
      <c r="A34" s="50" t="s">
        <v>534</v>
      </c>
      <c r="B34" s="50"/>
      <c r="C34" s="50"/>
      <c r="D34" s="50"/>
      <c r="E34" s="50"/>
    </row>
    <row r="36" customFormat="false" ht="15" hidden="false" customHeight="true" outlineLevel="0" collapsed="false">
      <c r="A36" s="92" t="s">
        <v>535</v>
      </c>
      <c r="B36" s="92" t="s">
        <v>496</v>
      </c>
      <c r="C36" s="92" t="s">
        <v>497</v>
      </c>
      <c r="D36" s="92"/>
      <c r="E36" s="92" t="s">
        <v>6</v>
      </c>
    </row>
    <row r="37" customFormat="false" ht="15" hidden="false" customHeight="true" outlineLevel="0" collapsed="false">
      <c r="A37" s="93" t="s">
        <v>536</v>
      </c>
      <c r="B37" s="93"/>
      <c r="C37" s="93"/>
      <c r="D37" s="93"/>
      <c r="E37" s="93"/>
    </row>
    <row r="38" customFormat="false" ht="15" hidden="false" customHeight="true" outlineLevel="0" collapsed="false">
      <c r="A38" s="35" t="s">
        <v>537</v>
      </c>
      <c r="B38" s="94" t="n">
        <v>100</v>
      </c>
      <c r="C38" s="94" t="n">
        <v>400</v>
      </c>
      <c r="D38" s="28"/>
      <c r="E38" s="95" t="s">
        <v>538</v>
      </c>
    </row>
    <row r="39" customFormat="false" ht="15" hidden="false" customHeight="true" outlineLevel="0" collapsed="false">
      <c r="A39" s="35" t="s">
        <v>539</v>
      </c>
      <c r="B39" s="94" t="n">
        <v>50</v>
      </c>
      <c r="C39" s="94" t="n">
        <v>200</v>
      </c>
      <c r="D39" s="28"/>
      <c r="E39" s="95" t="s">
        <v>540</v>
      </c>
    </row>
    <row r="40" customFormat="false" ht="15" hidden="false" customHeight="true" outlineLevel="0" collapsed="false">
      <c r="A40" s="35" t="s">
        <v>541</v>
      </c>
      <c r="B40" s="94" t="n">
        <v>0</v>
      </c>
      <c r="C40" s="94" t="n">
        <v>150</v>
      </c>
      <c r="D40" s="28"/>
      <c r="E40" s="95" t="s">
        <v>542</v>
      </c>
    </row>
    <row r="41" customFormat="false" ht="15" hidden="false" customHeight="true" outlineLevel="0" collapsed="false">
      <c r="A41" s="35" t="s">
        <v>543</v>
      </c>
      <c r="B41" s="94" t="n">
        <v>0</v>
      </c>
      <c r="C41" s="94" t="n">
        <v>100</v>
      </c>
      <c r="D41" s="28"/>
      <c r="E41" s="95" t="s">
        <v>544</v>
      </c>
    </row>
    <row r="42" customFormat="false" ht="15" hidden="false" customHeight="true" outlineLevel="0" collapsed="false">
      <c r="A42" s="35" t="s">
        <v>545</v>
      </c>
      <c r="B42" s="94" t="n">
        <v>0</v>
      </c>
      <c r="C42" s="94" t="n">
        <v>500</v>
      </c>
      <c r="D42" s="28"/>
      <c r="E42" s="95" t="s">
        <v>546</v>
      </c>
    </row>
    <row r="44" customFormat="false" ht="15" hidden="false" customHeight="true" outlineLevel="0" collapsed="false">
      <c r="A44" s="93" t="s">
        <v>547</v>
      </c>
      <c r="B44" s="93"/>
      <c r="C44" s="93"/>
      <c r="D44" s="93"/>
      <c r="E44" s="93"/>
    </row>
    <row r="45" customFormat="false" ht="15" hidden="false" customHeight="true" outlineLevel="0" collapsed="false">
      <c r="A45" s="35" t="s">
        <v>548</v>
      </c>
      <c r="B45" s="94" t="n">
        <v>0</v>
      </c>
      <c r="C45" s="94" t="n">
        <v>3000</v>
      </c>
      <c r="D45" s="28"/>
      <c r="E45" s="95" t="s">
        <v>549</v>
      </c>
    </row>
    <row r="46" customFormat="false" ht="15" hidden="false" customHeight="true" outlineLevel="0" collapsed="false">
      <c r="A46" s="35" t="s">
        <v>550</v>
      </c>
      <c r="B46" s="94" t="n">
        <v>0</v>
      </c>
      <c r="C46" s="94" t="n">
        <v>1000</v>
      </c>
      <c r="D46" s="28"/>
      <c r="E46" s="95" t="s">
        <v>551</v>
      </c>
    </row>
    <row r="47" customFormat="false" ht="15" hidden="false" customHeight="true" outlineLevel="0" collapsed="false">
      <c r="A47" s="35" t="s">
        <v>552</v>
      </c>
      <c r="B47" s="94" t="n">
        <v>0</v>
      </c>
      <c r="C47" s="94" t="n">
        <v>1500</v>
      </c>
      <c r="D47" s="28"/>
      <c r="E47" s="95" t="s">
        <v>553</v>
      </c>
    </row>
    <row r="48" customFormat="false" ht="15" hidden="false" customHeight="true" outlineLevel="0" collapsed="false">
      <c r="A48" s="35" t="s">
        <v>554</v>
      </c>
      <c r="B48" s="94" t="n">
        <v>0</v>
      </c>
      <c r="C48" s="94" t="n">
        <v>500</v>
      </c>
      <c r="D48" s="28"/>
      <c r="E48" s="95" t="s">
        <v>555</v>
      </c>
    </row>
    <row r="50" customFormat="false" ht="15" hidden="false" customHeight="true" outlineLevel="0" collapsed="false">
      <c r="A50" s="96" t="s">
        <v>556</v>
      </c>
      <c r="B50" s="100" t="n">
        <f aca="false">SUM(B38:B42,B45:B48)</f>
        <v>150</v>
      </c>
      <c r="C50" s="83"/>
      <c r="D50" s="83"/>
      <c r="E50" s="83"/>
    </row>
    <row r="51" customFormat="false" ht="15" hidden="false" customHeight="true" outlineLevel="0" collapsed="false">
      <c r="A51" s="96" t="s">
        <v>557</v>
      </c>
      <c r="B51" s="83"/>
      <c r="C51" s="100" t="n">
        <f aca="false">SUM(C38:C42,C45:C48)</f>
        <v>7350</v>
      </c>
      <c r="D51" s="83"/>
      <c r="E51" s="83"/>
    </row>
    <row r="53" customFormat="false" ht="17.25" hidden="false" customHeight="true" outlineLevel="0" collapsed="false">
      <c r="A53" s="50" t="s">
        <v>558</v>
      </c>
      <c r="B53" s="50"/>
      <c r="C53" s="50"/>
      <c r="D53" s="50"/>
      <c r="E53" s="50"/>
    </row>
    <row r="55" customFormat="false" ht="15" hidden="false" customHeight="true" outlineLevel="0" collapsed="false">
      <c r="A55" s="101" t="s">
        <v>559</v>
      </c>
      <c r="B55" s="102" t="n">
        <f aca="false">B23</f>
        <v>930.555555555556</v>
      </c>
    </row>
    <row r="56" customFormat="false" ht="15" hidden="false" customHeight="true" outlineLevel="0" collapsed="false">
      <c r="A56" s="101" t="s">
        <v>560</v>
      </c>
      <c r="C56" s="102" t="n">
        <f aca="false">C23</f>
        <v>2067.70833333333</v>
      </c>
    </row>
    <row r="57" customFormat="false" ht="15" hidden="false" customHeight="true" outlineLevel="0" collapsed="false">
      <c r="A57" s="101" t="s">
        <v>561</v>
      </c>
      <c r="B57" s="102" t="n">
        <f aca="false">B50</f>
        <v>150</v>
      </c>
    </row>
    <row r="58" customFormat="false" ht="15" hidden="false" customHeight="true" outlineLevel="0" collapsed="false">
      <c r="A58" s="101" t="s">
        <v>562</v>
      </c>
      <c r="C58" s="102" t="n">
        <f aca="false">C51</f>
        <v>7350</v>
      </c>
    </row>
    <row r="60" customFormat="false" ht="15" hidden="false" customHeight="true" outlineLevel="0" collapsed="false">
      <c r="A60" s="98" t="s">
        <v>563</v>
      </c>
      <c r="B60" s="103" t="n">
        <f aca="false">B57-C56</f>
        <v>-1917.70833333333</v>
      </c>
      <c r="C60" s="86"/>
      <c r="D60" s="86"/>
      <c r="E60" s="86"/>
    </row>
    <row r="61" customFormat="false" ht="15" hidden="false" customHeight="true" outlineLevel="0" collapsed="false">
      <c r="A61" s="98" t="s">
        <v>564</v>
      </c>
      <c r="B61" s="86"/>
      <c r="C61" s="103" t="n">
        <f aca="false">C58-B55</f>
        <v>6419.44444444444</v>
      </c>
      <c r="D61" s="86"/>
      <c r="E61" s="86"/>
    </row>
    <row r="63" customFormat="false" ht="15" hidden="false" customHeight="true" outlineLevel="0" collapsed="false">
      <c r="A63" s="104" t="s">
        <v>565</v>
      </c>
      <c r="B63" s="104"/>
      <c r="C63" s="104"/>
      <c r="D63" s="104"/>
      <c r="E63" s="104"/>
    </row>
    <row r="64" customFormat="false" ht="15" hidden="false" customHeight="true" outlineLevel="0" collapsed="false">
      <c r="A64" s="105" t="s">
        <v>566</v>
      </c>
      <c r="B64" s="105"/>
      <c r="C64" s="105"/>
      <c r="D64" s="105"/>
      <c r="E64" s="105"/>
    </row>
  </sheetData>
  <mergeCells count="13">
    <mergeCell ref="A1:E1"/>
    <mergeCell ref="A2:E2"/>
    <mergeCell ref="A3:E3"/>
    <mergeCell ref="A6:E6"/>
    <mergeCell ref="A14:E14"/>
    <mergeCell ref="A22:E22"/>
    <mergeCell ref="A26:E26"/>
    <mergeCell ref="A34:E34"/>
    <mergeCell ref="A37:E37"/>
    <mergeCell ref="A44:E44"/>
    <mergeCell ref="A53:E53"/>
    <mergeCell ref="A63:E63"/>
    <mergeCell ref="A64:E6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AA84F"/>
    <pageSetUpPr fitToPage="false"/>
  </sheetPr>
  <dimension ref="A1:D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4" min="2" style="1" width="18"/>
  </cols>
  <sheetData>
    <row r="1" customFormat="false" ht="19.5" hidden="false" customHeight="true" outlineLevel="0" collapsed="false">
      <c r="A1" s="2" t="s">
        <v>567</v>
      </c>
    </row>
    <row r="2" customFormat="false" ht="15" hidden="false" customHeight="true" outlineLevel="0" collapsed="false">
      <c r="A2" s="3" t="s">
        <v>568</v>
      </c>
    </row>
    <row r="4" customFormat="false" ht="15" hidden="false" customHeight="true" outlineLevel="0" collapsed="false">
      <c r="A4" s="5" t="s">
        <v>569</v>
      </c>
    </row>
    <row r="5" customFormat="false" ht="15" hidden="false" customHeight="true" outlineLevel="0" collapsed="false">
      <c r="A5" s="48" t="s">
        <v>270</v>
      </c>
      <c r="B5" s="48" t="s">
        <v>171</v>
      </c>
      <c r="C5" s="48" t="s">
        <v>106</v>
      </c>
      <c r="D5" s="48" t="s">
        <v>172</v>
      </c>
    </row>
    <row r="6" customFormat="false" ht="15" hidden="false" customHeight="true" outlineLevel="0" collapsed="false">
      <c r="A6" s="35" t="s">
        <v>570</v>
      </c>
      <c r="B6" s="66" t="n">
        <v>30</v>
      </c>
      <c r="C6" s="66" t="n">
        <v>35</v>
      </c>
      <c r="D6" s="66" t="n">
        <v>40</v>
      </c>
    </row>
    <row r="7" customFormat="false" ht="15" hidden="false" customHeight="true" outlineLevel="0" collapsed="false">
      <c r="A7" s="35" t="s">
        <v>571</v>
      </c>
      <c r="B7" s="65" t="n">
        <v>24</v>
      </c>
      <c r="C7" s="65" t="n">
        <v>28</v>
      </c>
      <c r="D7" s="65" t="n">
        <v>32</v>
      </c>
    </row>
    <row r="8" customFormat="false" ht="15" hidden="false" customHeight="true" outlineLevel="0" collapsed="false">
      <c r="A8" s="33" t="s">
        <v>572</v>
      </c>
      <c r="B8" s="67" t="n">
        <f aca="false">B6*B7</f>
        <v>720</v>
      </c>
      <c r="C8" s="67" t="n">
        <f aca="false">C6*C7</f>
        <v>980</v>
      </c>
      <c r="D8" s="67" t="n">
        <f aca="false">D6*D7</f>
        <v>1280</v>
      </c>
    </row>
    <row r="10" customFormat="false" ht="15" hidden="false" customHeight="true" outlineLevel="0" collapsed="false">
      <c r="A10" s="5" t="s">
        <v>573</v>
      </c>
    </row>
    <row r="11" customFormat="false" ht="15" hidden="false" customHeight="true" outlineLevel="0" collapsed="false">
      <c r="A11" s="48" t="s">
        <v>574</v>
      </c>
      <c r="B11" s="48" t="s">
        <v>171</v>
      </c>
      <c r="C11" s="48" t="s">
        <v>106</v>
      </c>
      <c r="D11" s="48" t="s">
        <v>172</v>
      </c>
    </row>
    <row r="12" customFormat="false" ht="15" hidden="false" customHeight="true" outlineLevel="0" collapsed="false">
      <c r="A12" s="35" t="s">
        <v>575</v>
      </c>
      <c r="B12" s="65" t="n">
        <v>15</v>
      </c>
      <c r="C12" s="65" t="n">
        <v>25</v>
      </c>
      <c r="D12" s="65" t="n">
        <v>40</v>
      </c>
    </row>
    <row r="13" customFormat="false" ht="15" hidden="false" customHeight="true" outlineLevel="0" collapsed="false">
      <c r="A13" s="35" t="s">
        <v>576</v>
      </c>
      <c r="B13" s="65" t="n">
        <v>25</v>
      </c>
      <c r="C13" s="65" t="n">
        <v>40</v>
      </c>
      <c r="D13" s="65" t="n">
        <v>65</v>
      </c>
    </row>
    <row r="14" customFormat="false" ht="15" hidden="false" customHeight="true" outlineLevel="0" collapsed="false">
      <c r="A14" s="35" t="s">
        <v>577</v>
      </c>
      <c r="B14" s="65" t="n">
        <v>35</v>
      </c>
      <c r="C14" s="65" t="n">
        <v>55</v>
      </c>
      <c r="D14" s="65" t="n">
        <v>85</v>
      </c>
    </row>
    <row r="15" customFormat="false" ht="15" hidden="false" customHeight="true" outlineLevel="0" collapsed="false">
      <c r="A15" s="35" t="s">
        <v>578</v>
      </c>
      <c r="B15" s="65" t="n">
        <v>45</v>
      </c>
      <c r="C15" s="65" t="n">
        <v>65</v>
      </c>
      <c r="D15" s="65" t="n">
        <v>100</v>
      </c>
    </row>
    <row r="16" customFormat="false" ht="15" hidden="false" customHeight="true" outlineLevel="0" collapsed="false">
      <c r="A16" s="35" t="s">
        <v>579</v>
      </c>
      <c r="B16" s="65" t="n">
        <v>50</v>
      </c>
      <c r="C16" s="65" t="n">
        <v>75</v>
      </c>
      <c r="D16" s="65" t="n">
        <v>120</v>
      </c>
    </row>
    <row r="18" customFormat="false" ht="15" hidden="false" customHeight="true" outlineLevel="0" collapsed="false">
      <c r="A18" s="5" t="s">
        <v>580</v>
      </c>
    </row>
    <row r="19" customFormat="false" ht="15" hidden="false" customHeight="true" outlineLevel="0" collapsed="false">
      <c r="A19" s="48" t="s">
        <v>581</v>
      </c>
      <c r="B19" s="48" t="s">
        <v>171</v>
      </c>
      <c r="C19" s="48" t="s">
        <v>106</v>
      </c>
      <c r="D19" s="48" t="s">
        <v>172</v>
      </c>
    </row>
    <row r="20" customFormat="false" ht="15" hidden="false" customHeight="true" outlineLevel="0" collapsed="false">
      <c r="A20" s="35" t="s">
        <v>582</v>
      </c>
      <c r="B20" s="66" t="n">
        <v>2000</v>
      </c>
      <c r="C20" s="66" t="n">
        <v>5000</v>
      </c>
      <c r="D20" s="66" t="n">
        <v>10000</v>
      </c>
    </row>
    <row r="21" customFormat="false" ht="15" hidden="false" customHeight="true" outlineLevel="0" collapsed="false">
      <c r="A21" s="35" t="s">
        <v>583</v>
      </c>
      <c r="B21" s="66" t="n">
        <v>0</v>
      </c>
      <c r="C21" s="66" t="n">
        <v>3000</v>
      </c>
      <c r="D21" s="66" t="n">
        <v>8000</v>
      </c>
    </row>
    <row r="22" customFormat="false" ht="15" hidden="false" customHeight="true" outlineLevel="0" collapsed="false">
      <c r="A22" s="35" t="s">
        <v>584</v>
      </c>
      <c r="B22" s="66" t="n">
        <v>0</v>
      </c>
      <c r="C22" s="66" t="n">
        <v>2000</v>
      </c>
      <c r="D22" s="66" t="n">
        <v>5000</v>
      </c>
    </row>
    <row r="23" customFormat="false" ht="15" hidden="false" customHeight="true" outlineLevel="0" collapsed="false">
      <c r="A23" s="35" t="s">
        <v>585</v>
      </c>
      <c r="B23" s="66" t="n">
        <v>0</v>
      </c>
      <c r="C23" s="66" t="n">
        <v>1500</v>
      </c>
      <c r="D23" s="66" t="n">
        <v>4000</v>
      </c>
    </row>
    <row r="24" customFormat="false" ht="15" hidden="false" customHeight="true" outlineLevel="0" collapsed="false">
      <c r="A24" s="35" t="s">
        <v>586</v>
      </c>
      <c r="B24" s="66" t="n">
        <v>0</v>
      </c>
      <c r="C24" s="66" t="n">
        <v>2000</v>
      </c>
      <c r="D24" s="66" t="n">
        <v>6000</v>
      </c>
    </row>
    <row r="25" customFormat="false" ht="15" hidden="false" customHeight="true" outlineLevel="0" collapsed="false">
      <c r="A25" s="36" t="s">
        <v>587</v>
      </c>
      <c r="B25" s="69" t="n">
        <f aca="false">SUM(B20:B24)</f>
        <v>2000</v>
      </c>
      <c r="C25" s="69" t="n">
        <f aca="false">SUM(C20:C24)</f>
        <v>13500</v>
      </c>
      <c r="D25" s="69" t="n">
        <f aca="false">SUM(D20:D24)</f>
        <v>33000</v>
      </c>
    </row>
    <row r="27" customFormat="false" ht="15" hidden="false" customHeight="true" outlineLevel="0" collapsed="false">
      <c r="A27" s="5" t="s">
        <v>588</v>
      </c>
    </row>
    <row r="28" customFormat="false" ht="15" hidden="false" customHeight="true" outlineLevel="0" collapsed="false">
      <c r="A28" s="48" t="s">
        <v>574</v>
      </c>
      <c r="B28" s="48" t="s">
        <v>171</v>
      </c>
      <c r="C28" s="48" t="s">
        <v>106</v>
      </c>
      <c r="D28" s="48" t="s">
        <v>172</v>
      </c>
    </row>
    <row r="29" customFormat="false" ht="15" hidden="false" customHeight="true" outlineLevel="0" collapsed="false">
      <c r="A29" s="36" t="s">
        <v>589</v>
      </c>
      <c r="B29" s="106" t="n">
        <f aca="false">B12*B8+B25</f>
        <v>12800</v>
      </c>
      <c r="C29" s="106" t="n">
        <f aca="false">C12*C8+C25</f>
        <v>38000</v>
      </c>
      <c r="D29" s="106" t="n">
        <f aca="false">D12*D8+D25</f>
        <v>84200</v>
      </c>
    </row>
    <row r="30" customFormat="false" ht="15" hidden="false" customHeight="true" outlineLevel="0" collapsed="false">
      <c r="A30" s="33" t="s">
        <v>590</v>
      </c>
      <c r="B30" s="67" t="n">
        <f aca="false">B13*B8+B25*(1+0.1*1)</f>
        <v>20200</v>
      </c>
      <c r="C30" s="67" t="n">
        <f aca="false">C13*C8+C25*(1+0.1*1)</f>
        <v>54050</v>
      </c>
      <c r="D30" s="67" t="n">
        <f aca="false">D13*D8+D25*(1+0.1*1)</f>
        <v>119500</v>
      </c>
    </row>
    <row r="31" customFormat="false" ht="15" hidden="false" customHeight="true" outlineLevel="0" collapsed="false">
      <c r="A31" s="33" t="s">
        <v>591</v>
      </c>
      <c r="B31" s="67" t="n">
        <f aca="false">B14*B8+B25*(1+0.1*2)</f>
        <v>27600</v>
      </c>
      <c r="C31" s="67" t="n">
        <f aca="false">C14*C8+C25*(1+0.1*2)</f>
        <v>70100</v>
      </c>
      <c r="D31" s="67" t="n">
        <f aca="false">D14*D8+D25*(1+0.1*2)</f>
        <v>148400</v>
      </c>
    </row>
    <row r="32" customFormat="false" ht="15" hidden="false" customHeight="true" outlineLevel="0" collapsed="false">
      <c r="A32" s="33" t="s">
        <v>592</v>
      </c>
      <c r="B32" s="67" t="n">
        <f aca="false">B15*B8+B25*(1+0.1*3)</f>
        <v>35000</v>
      </c>
      <c r="C32" s="67" t="n">
        <f aca="false">C15*C8+C25*(1+0.1*3)</f>
        <v>81250</v>
      </c>
      <c r="D32" s="67" t="n">
        <f aca="false">D15*D8+D25*(1+0.1*3)</f>
        <v>170900</v>
      </c>
    </row>
    <row r="33" customFormat="false" ht="15" hidden="false" customHeight="true" outlineLevel="0" collapsed="false">
      <c r="A33" s="33" t="s">
        <v>593</v>
      </c>
      <c r="B33" s="67" t="n">
        <f aca="false">B16*B8+B25*(1+0.1*4)</f>
        <v>38800</v>
      </c>
      <c r="C33" s="67" t="n">
        <f aca="false">C16*C8+C25*(1+0.1*4)</f>
        <v>92400</v>
      </c>
      <c r="D33" s="67" t="n">
        <f aca="false">D16*D8+D25*(1+0.1*4)</f>
        <v>199800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2026-03-14T23:06:31Z</dcterms:created>
  <dc:creator>openpyxl</dc:creator>
  <dc:description/>
  <dc:language>en-US</dc:language>
  <cp:lastModifiedBy/>
  <dcterms:modified xsi:type="dcterms:W3CDTF">2026-03-15T18:13:20Z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